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8800" windowHeight="12210" activeTab="1"/>
  </bookViews>
  <sheets>
    <sheet name="入力時の注意事項" sheetId="170" r:id="rId1"/>
    <sheet name="表紙①" sheetId="2" r:id="rId2"/>
    <sheet name="様式4（全般事項）" sheetId="4" r:id="rId3"/>
    <sheet name="別紙1（満たしていない要件）" sheetId="168" r:id="rId4"/>
    <sheet name="様式4（機能別）" sheetId="129" r:id="rId5"/>
    <sheet name="別紙2（専門とするがんの診療状況）" sheetId="193" r:id="rId6"/>
    <sheet name="別紙３（緩和外来）" sheetId="139" r:id="rId7"/>
    <sheet name="別紙４（緩和病棟）" sheetId="141" r:id="rId8"/>
    <sheet name="別紙５（地域緩和ケア連携体制）" sheetId="158" r:id="rId9"/>
    <sheet name="別紙6（緩和メンバー）" sheetId="171" r:id="rId10"/>
    <sheet name="別紙7（相談内容）" sheetId="173" r:id="rId11"/>
    <sheet name="別紙8（相談支援センター窓口）" sheetId="174" r:id="rId12"/>
    <sheet name="別紙9（相談支援センター体制）" sheetId="175" r:id="rId13"/>
    <sheet name="別紙10（連携協力体制）" sheetId="176" r:id="rId14"/>
    <sheet name="別紙11（専門外来）" sheetId="177" r:id="rId15"/>
    <sheet name="別紙12（院内がん登録）" sheetId="179" r:id="rId16"/>
    <sheet name="別紙13（臨床試験・治験）" sheetId="181" r:id="rId17"/>
    <sheet name="別紙14（PDCAサイクル）" sheetId="182" r:id="rId18"/>
    <sheet name="別紙15（医療安全）" sheetId="183" r:id="rId19"/>
    <sheet name="別紙16（PCCメンバー）" sheetId="187" r:id="rId20"/>
    <sheet name="別紙17（集学的治療提供体制）" sheetId="188" r:id="rId21"/>
    <sheet name="別紙18（連携診療体制）" sheetId="189" r:id="rId22"/>
    <sheet name="別紙19（グループ指定の状況）" sheetId="190" r:id="rId23"/>
    <sheet name="別紙20（人材交流計画）" sheetId="191" r:id="rId24"/>
    <sheet name="別紙21（グループ指定の状況）" sheetId="192" r:id="rId25"/>
  </sheets>
  <externalReferences>
    <externalReference r:id="rId26"/>
  </externalReferences>
  <definedNames>
    <definedName name="_xlnm._FilterDatabase" localSheetId="4" hidden="1">'様式4（機能別）'!$A$17:$AE$669</definedName>
    <definedName name="_xlnm.Print_Area" localSheetId="0">入力時の注意事項!$A$1:$H$34</definedName>
    <definedName name="_xlnm.Print_Area" localSheetId="1">表紙①!$A$1:$G$47</definedName>
    <definedName name="_xlnm.Print_Area" localSheetId="3">'別紙1（満たしていない要件）'!$A$1:$F$26</definedName>
    <definedName name="_xlnm.Print_Area" localSheetId="13">'別紙10（連携協力体制）'!$A$1:$I$43</definedName>
    <definedName name="_xlnm.Print_Area" localSheetId="14">'別紙11（専門外来）'!$A$1:$X$132</definedName>
    <definedName name="_xlnm.Print_Area" localSheetId="15">'別紙12（院内がん登録）'!$A$1:$H$26</definedName>
    <definedName name="_xlnm.Print_Area" localSheetId="16">'別紙13（臨床試験・治験）'!$A$1:$X$35</definedName>
    <definedName name="_xlnm.Print_Area" localSheetId="17">'別紙14（PDCAサイクル）'!$A$1:$L$26</definedName>
    <definedName name="_xlnm.Print_Area" localSheetId="18">'別紙15（医療安全）'!$A$1:$J$51</definedName>
    <definedName name="_xlnm.Print_Area" localSheetId="19">'別紙16（PCCメンバー）'!$A$1:$I$53</definedName>
    <definedName name="_xlnm.Print_Area" localSheetId="20">'別紙17（集学的治療提供体制）'!$A$1:$K$50</definedName>
    <definedName name="_xlnm.Print_Area" localSheetId="21">'別紙18（連携診療体制）'!$A$1:$L$60</definedName>
    <definedName name="_xlnm.Print_Area" localSheetId="22">'別紙19（グループ指定の状況）'!$A$1:$H$20</definedName>
    <definedName name="_xlnm.Print_Area" localSheetId="5">'別紙2（専門とするがんの診療状況）'!$A$1:$L$66</definedName>
    <definedName name="_xlnm.Print_Area" localSheetId="23">'別紙20（人材交流計画）'!$A$1:$G$28</definedName>
    <definedName name="_xlnm.Print_Area" localSheetId="24">'別紙21（グループ指定の状況）'!$A$1:$H$16</definedName>
    <definedName name="_xlnm.Print_Area" localSheetId="6">'別紙３（緩和外来）'!$A$1:$Y$22</definedName>
    <definedName name="_xlnm.Print_Area" localSheetId="7">'別紙４（緩和病棟）'!$A$1:$Z$41</definedName>
    <definedName name="_xlnm.Print_Area" localSheetId="8">'別紙５（地域緩和ケア連携体制）'!$A$1:$K$56</definedName>
    <definedName name="_xlnm.Print_Area" localSheetId="9">'別紙6（緩和メンバー）'!$A$1:$G$33</definedName>
    <definedName name="_xlnm.Print_Area" localSheetId="10">'別紙7（相談内容）'!$A$1:$H$36</definedName>
    <definedName name="_xlnm.Print_Area" localSheetId="11">'別紙8（相談支援センター窓口）'!$A$1:$X$28</definedName>
    <definedName name="_xlnm.Print_Area" localSheetId="12">'別紙9（相談支援センター体制）'!$A$1:$J$52</definedName>
    <definedName name="_xlnm.Print_Area" localSheetId="4">'様式4（機能別）'!$A$1:$S$357</definedName>
    <definedName name="_xlnm.Print_Area" localSheetId="2">'様式4（全般事項）'!$A$1:$W$222</definedName>
  </definedNames>
  <calcPr calcId="162913"/>
</workbook>
</file>

<file path=xl/calcChain.xml><?xml version="1.0" encoding="utf-8"?>
<calcChain xmlns="http://schemas.openxmlformats.org/spreadsheetml/2006/main">
  <c r="S170" i="129" l="1"/>
  <c r="C14" i="173" l="1"/>
  <c r="S428" i="129" l="1"/>
  <c r="I2" i="176" l="1"/>
  <c r="L2" i="182" l="1"/>
  <c r="X2" i="181"/>
  <c r="H2" i="179"/>
  <c r="X2" i="177"/>
  <c r="G4" i="193" l="1"/>
  <c r="W191" i="4" l="1"/>
  <c r="W151" i="4"/>
  <c r="H7" i="192" l="1"/>
  <c r="F4" i="192"/>
  <c r="H2" i="192"/>
  <c r="G9" i="191"/>
  <c r="E4" i="191"/>
  <c r="G2" i="191"/>
  <c r="H11" i="190"/>
  <c r="H7" i="190"/>
  <c r="F4" i="190"/>
  <c r="H2" i="190"/>
  <c r="G4" i="189"/>
  <c r="L2" i="189"/>
  <c r="I38" i="188"/>
  <c r="K35" i="188"/>
  <c r="I26" i="188"/>
  <c r="K23" i="188"/>
  <c r="I14" i="188"/>
  <c r="K11" i="188"/>
  <c r="G4" i="188"/>
  <c r="K2" i="188"/>
  <c r="F5" i="187"/>
  <c r="I2" i="187"/>
  <c r="J14" i="183"/>
  <c r="G5" i="183"/>
  <c r="J2" i="183"/>
  <c r="G4" i="182"/>
  <c r="E4" i="181"/>
  <c r="H12" i="179"/>
  <c r="G4" i="179"/>
  <c r="F4" i="177"/>
  <c r="E4" i="176"/>
  <c r="H9" i="175"/>
  <c r="F4" i="175"/>
  <c r="J2" i="175"/>
  <c r="E4" i="174"/>
  <c r="X2" i="174"/>
  <c r="E4" i="173"/>
  <c r="H2" i="173"/>
  <c r="F4" i="171"/>
  <c r="G2" i="171"/>
  <c r="K18" i="158"/>
  <c r="K14" i="158"/>
  <c r="K13" i="158"/>
  <c r="K8" i="158"/>
  <c r="G4" i="158"/>
  <c r="K2" i="158"/>
  <c r="Z7" i="141"/>
  <c r="G4" i="141"/>
  <c r="Z2" i="141"/>
  <c r="F4" i="139"/>
  <c r="Y2" i="139"/>
  <c r="L2" i="193"/>
  <c r="F17" i="168"/>
  <c r="F13" i="168"/>
  <c r="D4" i="168"/>
  <c r="F2" i="168"/>
  <c r="S669" i="129"/>
  <c r="M668" i="129"/>
  <c r="S668" i="129" s="1"/>
  <c r="M667" i="129"/>
  <c r="S667" i="129" s="1"/>
  <c r="M666" i="129"/>
  <c r="S666" i="129" s="1"/>
  <c r="S662" i="129"/>
  <c r="S661" i="129"/>
  <c r="S660" i="129"/>
  <c r="S659" i="129"/>
  <c r="S658" i="129"/>
  <c r="S656" i="129"/>
  <c r="S654" i="129"/>
  <c r="M651" i="129"/>
  <c r="S651" i="129" s="1"/>
  <c r="S650" i="129"/>
  <c r="S649" i="129"/>
  <c r="S648" i="129"/>
  <c r="S647" i="129"/>
  <c r="S645" i="129"/>
  <c r="S644" i="129"/>
  <c r="S643" i="129"/>
  <c r="S642" i="129"/>
  <c r="S641" i="129"/>
  <c r="S639" i="129"/>
  <c r="S637" i="129"/>
  <c r="S636" i="129"/>
  <c r="S635" i="129"/>
  <c r="S634" i="129"/>
  <c r="S632" i="129"/>
  <c r="S631" i="129"/>
  <c r="S630" i="129"/>
  <c r="S629" i="129"/>
  <c r="S628" i="129"/>
  <c r="S627" i="129"/>
  <c r="S626" i="129"/>
  <c r="S625" i="129"/>
  <c r="S624" i="129"/>
  <c r="S623" i="129"/>
  <c r="S622" i="129"/>
  <c r="S621" i="129"/>
  <c r="S620" i="129"/>
  <c r="S619" i="129"/>
  <c r="S618" i="129"/>
  <c r="S617" i="129"/>
  <c r="S616" i="129"/>
  <c r="S615" i="129"/>
  <c r="S613" i="129"/>
  <c r="S612" i="129"/>
  <c r="S611" i="129"/>
  <c r="S610" i="129"/>
  <c r="S609" i="129"/>
  <c r="S608" i="129"/>
  <c r="S606" i="129"/>
  <c r="S603" i="129"/>
  <c r="S600" i="129"/>
  <c r="S597" i="129"/>
  <c r="S594" i="129"/>
  <c r="N592" i="129"/>
  <c r="N589" i="129"/>
  <c r="S586" i="129"/>
  <c r="S579" i="129"/>
  <c r="S575" i="129"/>
  <c r="S564" i="129"/>
  <c r="S563" i="129"/>
  <c r="S562" i="129"/>
  <c r="M561" i="129"/>
  <c r="S561" i="129" s="1"/>
  <c r="S559" i="129"/>
  <c r="S558" i="129"/>
  <c r="M557" i="129"/>
  <c r="S557" i="129" s="1"/>
  <c r="S553" i="129"/>
  <c r="S552" i="129"/>
  <c r="S550" i="129"/>
  <c r="S549" i="129"/>
  <c r="S548" i="129"/>
  <c r="S547" i="129"/>
  <c r="S546" i="129"/>
  <c r="S545" i="129"/>
  <c r="S544" i="129"/>
  <c r="S543" i="129"/>
  <c r="S542" i="129"/>
  <c r="M542" i="129"/>
  <c r="S541" i="129"/>
  <c r="M541" i="129"/>
  <c r="S540" i="129"/>
  <c r="M540" i="129"/>
  <c r="S539" i="129"/>
  <c r="S536" i="129"/>
  <c r="S534" i="129"/>
  <c r="S533" i="129"/>
  <c r="S532" i="129"/>
  <c r="S531" i="129"/>
  <c r="S530" i="129"/>
  <c r="S529" i="129"/>
  <c r="M528" i="129"/>
  <c r="S528" i="129" s="1"/>
  <c r="S526" i="129"/>
  <c r="S522" i="129"/>
  <c r="S521" i="129"/>
  <c r="S519" i="129"/>
  <c r="S518" i="129"/>
  <c r="S517" i="129"/>
  <c r="S516" i="129"/>
  <c r="S515" i="129"/>
  <c r="S514" i="129"/>
  <c r="S513" i="129"/>
  <c r="S512" i="129"/>
  <c r="S510" i="129"/>
  <c r="S505" i="129"/>
  <c r="S504" i="129"/>
  <c r="S503" i="129"/>
  <c r="S502" i="129"/>
  <c r="S501" i="129"/>
  <c r="S500" i="129"/>
  <c r="S499" i="129"/>
  <c r="S497" i="129"/>
  <c r="S495" i="129"/>
  <c r="S494" i="129"/>
  <c r="S493" i="129"/>
  <c r="S492" i="129"/>
  <c r="S491" i="129"/>
  <c r="S490" i="129"/>
  <c r="S489" i="129"/>
  <c r="S487" i="129"/>
  <c r="S486" i="129"/>
  <c r="S484" i="129"/>
  <c r="S483" i="129"/>
  <c r="S481" i="129"/>
  <c r="S478" i="129"/>
  <c r="S477" i="129"/>
  <c r="M474" i="129"/>
  <c r="S474" i="129" s="1"/>
  <c r="M473" i="129"/>
  <c r="S473" i="129" s="1"/>
  <c r="S471" i="129"/>
  <c r="S470" i="129"/>
  <c r="S469" i="129"/>
  <c r="S468" i="129"/>
  <c r="S467" i="129"/>
  <c r="S466" i="129"/>
  <c r="S465" i="129"/>
  <c r="S464" i="129"/>
  <c r="S463" i="129"/>
  <c r="S462" i="129"/>
  <c r="S460" i="129"/>
  <c r="S459" i="129"/>
  <c r="S458" i="129"/>
  <c r="S456" i="129"/>
  <c r="S455" i="129"/>
  <c r="S453" i="129"/>
  <c r="S450" i="129"/>
  <c r="S449" i="129"/>
  <c r="S444" i="129"/>
  <c r="S442" i="129"/>
  <c r="S438" i="129"/>
  <c r="S435" i="129"/>
  <c r="S433" i="129"/>
  <c r="M432" i="129"/>
  <c r="S432" i="129" s="1"/>
  <c r="M431" i="129"/>
  <c r="S431" i="129" s="1"/>
  <c r="M430" i="129"/>
  <c r="S430" i="129" s="1"/>
  <c r="S426" i="129"/>
  <c r="S425" i="129"/>
  <c r="S424" i="129"/>
  <c r="S423" i="129"/>
  <c r="S422" i="129"/>
  <c r="S420" i="129"/>
  <c r="S418" i="129"/>
  <c r="S415" i="129"/>
  <c r="S414" i="129"/>
  <c r="S413" i="129"/>
  <c r="S412" i="129"/>
  <c r="S411" i="129"/>
  <c r="S410" i="129"/>
  <c r="S409" i="129"/>
  <c r="S408" i="129"/>
  <c r="S407" i="129"/>
  <c r="S405" i="129"/>
  <c r="S404" i="129"/>
  <c r="S402" i="129"/>
  <c r="S401" i="129"/>
  <c r="S400" i="129"/>
  <c r="S399" i="129"/>
  <c r="S398" i="129"/>
  <c r="S396" i="129"/>
  <c r="S395" i="129"/>
  <c r="S393" i="129"/>
  <c r="S392" i="129"/>
  <c r="S391" i="129"/>
  <c r="S390" i="129"/>
  <c r="S389" i="129"/>
  <c r="S388" i="129"/>
  <c r="S386" i="129"/>
  <c r="S384" i="129"/>
  <c r="S383" i="129"/>
  <c r="S381" i="129"/>
  <c r="S380" i="129"/>
  <c r="S379" i="129"/>
  <c r="S378" i="129"/>
  <c r="S377" i="129"/>
  <c r="S376" i="129"/>
  <c r="S375" i="129"/>
  <c r="S374" i="129"/>
  <c r="S373" i="129"/>
  <c r="S372" i="129"/>
  <c r="S370" i="129"/>
  <c r="S369" i="129"/>
  <c r="S368" i="129"/>
  <c r="S364" i="129"/>
  <c r="S363" i="129"/>
  <c r="S362" i="129"/>
  <c r="S361" i="129"/>
  <c r="S360" i="129"/>
  <c r="S357" i="129"/>
  <c r="S356" i="129"/>
  <c r="S355" i="129"/>
  <c r="S354" i="129"/>
  <c r="S353" i="129"/>
  <c r="S351" i="129"/>
  <c r="S348" i="129"/>
  <c r="M347" i="129"/>
  <c r="S347" i="129" s="1"/>
  <c r="M346" i="129"/>
  <c r="S346" i="129" s="1"/>
  <c r="M345" i="129"/>
  <c r="S345" i="129" s="1"/>
  <c r="S341" i="129"/>
  <c r="S340" i="129"/>
  <c r="S339" i="129"/>
  <c r="S338" i="129"/>
  <c r="S336" i="129"/>
  <c r="S334" i="129"/>
  <c r="M332" i="129"/>
  <c r="S332" i="129" s="1"/>
  <c r="M331" i="129"/>
  <c r="S331" i="129" s="1"/>
  <c r="M329" i="129"/>
  <c r="S329" i="129" s="1"/>
  <c r="M328" i="129"/>
  <c r="S328" i="129" s="1"/>
  <c r="M327" i="129"/>
  <c r="S327" i="129" s="1"/>
  <c r="S324" i="129"/>
  <c r="M321" i="129"/>
  <c r="S321" i="129" s="1"/>
  <c r="S320" i="129"/>
  <c r="M319" i="129"/>
  <c r="S319" i="129" s="1"/>
  <c r="S318" i="129"/>
  <c r="S316" i="129"/>
  <c r="M314" i="129"/>
  <c r="S314" i="129" s="1"/>
  <c r="M312" i="129"/>
  <c r="S312" i="129" s="1"/>
  <c r="S310" i="129"/>
  <c r="M310" i="129"/>
  <c r="S308" i="129"/>
  <c r="S307" i="129"/>
  <c r="S306" i="129"/>
  <c r="S305" i="129"/>
  <c r="S304" i="129"/>
  <c r="S303" i="129"/>
  <c r="S302" i="129"/>
  <c r="S301" i="129"/>
  <c r="S299" i="129"/>
  <c r="S298" i="129"/>
  <c r="S297" i="129"/>
  <c r="S296" i="129"/>
  <c r="S294" i="129"/>
  <c r="S293" i="129"/>
  <c r="S292" i="129"/>
  <c r="S291" i="129"/>
  <c r="S290" i="129"/>
  <c r="S289" i="129"/>
  <c r="S288" i="129"/>
  <c r="S287" i="129"/>
  <c r="S286" i="129"/>
  <c r="S285" i="129"/>
  <c r="S284" i="129"/>
  <c r="S283" i="129"/>
  <c r="S282" i="129"/>
  <c r="S281" i="129"/>
  <c r="S280" i="129"/>
  <c r="S279" i="129"/>
  <c r="S278" i="129"/>
  <c r="S277" i="129"/>
  <c r="M275" i="129"/>
  <c r="S275" i="129" s="1"/>
  <c r="S274" i="129"/>
  <c r="S273" i="129"/>
  <c r="S272" i="129"/>
  <c r="S271" i="129"/>
  <c r="S270" i="129"/>
  <c r="S269" i="129"/>
  <c r="S267" i="129"/>
  <c r="S264" i="129"/>
  <c r="S262" i="129"/>
  <c r="S259" i="129"/>
  <c r="S255" i="129"/>
  <c r="S254" i="129"/>
  <c r="S253" i="129"/>
  <c r="S252" i="129"/>
  <c r="S251" i="129"/>
  <c r="S250" i="129"/>
  <c r="S249" i="129"/>
  <c r="S248" i="129"/>
  <c r="N247" i="129"/>
  <c r="N244" i="129"/>
  <c r="S241" i="129"/>
  <c r="S190" i="129"/>
  <c r="S189" i="129"/>
  <c r="S188" i="129"/>
  <c r="S187" i="129"/>
  <c r="S186" i="129"/>
  <c r="S184" i="129"/>
  <c r="S169" i="129"/>
  <c r="S167" i="129"/>
  <c r="S166" i="129"/>
  <c r="S165" i="129"/>
  <c r="M164" i="129"/>
  <c r="S164" i="129" s="1"/>
  <c r="S162" i="129"/>
  <c r="S161" i="129"/>
  <c r="S160" i="129"/>
  <c r="S157" i="129"/>
  <c r="S156" i="129"/>
  <c r="S154" i="129"/>
  <c r="S153" i="129"/>
  <c r="S151" i="129"/>
  <c r="S150" i="129"/>
  <c r="S149" i="129"/>
  <c r="S148" i="129"/>
  <c r="S147" i="129"/>
  <c r="S146" i="129"/>
  <c r="S145" i="129"/>
  <c r="S144" i="129"/>
  <c r="S143" i="129"/>
  <c r="S142" i="129"/>
  <c r="S141" i="129"/>
  <c r="S140" i="129"/>
  <c r="S139" i="129"/>
  <c r="S138" i="129"/>
  <c r="S137" i="129"/>
  <c r="S136" i="129"/>
  <c r="S135" i="129"/>
  <c r="S134" i="129"/>
  <c r="S133" i="129"/>
  <c r="S132" i="129"/>
  <c r="M130" i="129"/>
  <c r="S130" i="129" s="1"/>
  <c r="M129" i="129"/>
  <c r="S129" i="129" s="1"/>
  <c r="M128" i="129"/>
  <c r="S128" i="129" s="1"/>
  <c r="M126" i="129"/>
  <c r="S126" i="129" s="1"/>
  <c r="S125" i="129"/>
  <c r="S124" i="129"/>
  <c r="S123" i="129"/>
  <c r="S122" i="129"/>
  <c r="S121" i="129"/>
  <c r="S120" i="129"/>
  <c r="M119" i="129"/>
  <c r="S119" i="129" s="1"/>
  <c r="M118" i="129"/>
  <c r="S118" i="129" s="1"/>
  <c r="S117" i="129"/>
  <c r="S112" i="129"/>
  <c r="M111" i="129"/>
  <c r="S111" i="129" s="1"/>
  <c r="S110" i="129"/>
  <c r="S108" i="129"/>
  <c r="S107" i="129"/>
  <c r="S106" i="129"/>
  <c r="S105" i="129"/>
  <c r="S104" i="129"/>
  <c r="S103" i="129"/>
  <c r="S102" i="129"/>
  <c r="S101" i="129"/>
  <c r="S99" i="129"/>
  <c r="S94" i="129"/>
  <c r="S93" i="129"/>
  <c r="S92" i="129"/>
  <c r="S91" i="129"/>
  <c r="S90" i="129"/>
  <c r="S89" i="129"/>
  <c r="S88" i="129"/>
  <c r="S86" i="129"/>
  <c r="S84" i="129"/>
  <c r="S83" i="129"/>
  <c r="S82" i="129"/>
  <c r="S81" i="129"/>
  <c r="S80" i="129"/>
  <c r="S79" i="129"/>
  <c r="S78" i="129"/>
  <c r="S76" i="129"/>
  <c r="S75" i="129"/>
  <c r="M73" i="129"/>
  <c r="S73" i="129" s="1"/>
  <c r="S72" i="129"/>
  <c r="S71" i="129"/>
  <c r="S70" i="129"/>
  <c r="M68" i="129"/>
  <c r="S68" i="129" s="1"/>
  <c r="S66" i="129"/>
  <c r="S65" i="129"/>
  <c r="S61" i="129"/>
  <c r="S58" i="129"/>
  <c r="S56" i="129"/>
  <c r="M54" i="129"/>
  <c r="S54" i="129" s="1"/>
  <c r="S53" i="129"/>
  <c r="S49" i="129"/>
  <c r="M47" i="129"/>
  <c r="S47" i="129" s="1"/>
  <c r="M45" i="129"/>
  <c r="M44" i="129"/>
  <c r="S44" i="129" s="1"/>
  <c r="S43" i="129"/>
  <c r="S42" i="129"/>
  <c r="S41" i="129"/>
  <c r="S40" i="129"/>
  <c r="M39" i="129"/>
  <c r="S39" i="129" s="1"/>
  <c r="S38" i="129"/>
  <c r="S37" i="129"/>
  <c r="S36" i="129"/>
  <c r="S35" i="129"/>
  <c r="S34" i="129"/>
  <c r="S33" i="129"/>
  <c r="S32" i="129"/>
  <c r="S31" i="129"/>
  <c r="S30" i="129"/>
  <c r="S29" i="129"/>
  <c r="S27" i="129"/>
  <c r="S26" i="129"/>
  <c r="S24" i="129"/>
  <c r="S22" i="129"/>
  <c r="T4" i="129"/>
  <c r="S4" i="129"/>
  <c r="U11" i="129" s="1"/>
  <c r="L2" i="129"/>
  <c r="U5" i="129" s="1"/>
  <c r="W221" i="4"/>
  <c r="W218" i="4"/>
  <c r="W217" i="4"/>
  <c r="W216" i="4"/>
  <c r="W210" i="4"/>
  <c r="W209" i="4"/>
  <c r="R208" i="4"/>
  <c r="W207" i="4"/>
  <c r="W206" i="4"/>
  <c r="W202" i="4"/>
  <c r="W201" i="4"/>
  <c r="W200" i="4"/>
  <c r="W198" i="4"/>
  <c r="W196" i="4"/>
  <c r="W195" i="4"/>
  <c r="W194" i="4"/>
  <c r="W190" i="4"/>
  <c r="W189" i="4"/>
  <c r="W188" i="4"/>
  <c r="W187" i="4"/>
  <c r="W186" i="4"/>
  <c r="W185" i="4"/>
  <c r="W184" i="4"/>
  <c r="W183" i="4"/>
  <c r="W182" i="4"/>
  <c r="W181" i="4"/>
  <c r="W180" i="4"/>
  <c r="W179" i="4"/>
  <c r="W178" i="4"/>
  <c r="W174" i="4"/>
  <c r="W173" i="4"/>
  <c r="W172" i="4"/>
  <c r="W171" i="4"/>
  <c r="W170" i="4"/>
  <c r="W169" i="4"/>
  <c r="W168" i="4"/>
  <c r="W167" i="4"/>
  <c r="W166" i="4"/>
  <c r="W165" i="4"/>
  <c r="W164" i="4"/>
  <c r="W163" i="4"/>
  <c r="W162" i="4"/>
  <c r="W159" i="4"/>
  <c r="W158" i="4"/>
  <c r="W155" i="4"/>
  <c r="W154" i="4"/>
  <c r="W153"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2" i="4"/>
  <c r="W61" i="4"/>
  <c r="W60" i="4"/>
  <c r="W59" i="4"/>
  <c r="W58" i="4"/>
  <c r="W57" i="4"/>
  <c r="W56" i="4"/>
  <c r="W55" i="4"/>
  <c r="W54" i="4"/>
  <c r="W53" i="4"/>
  <c r="W52" i="4"/>
  <c r="W51" i="4"/>
  <c r="W50" i="4"/>
  <c r="W49" i="4"/>
  <c r="W48" i="4"/>
  <c r="W47" i="4"/>
  <c r="W46" i="4"/>
  <c r="W45" i="4"/>
  <c r="W44" i="4"/>
  <c r="W43" i="4"/>
  <c r="W42" i="4"/>
  <c r="W41" i="4"/>
  <c r="W40" i="4"/>
  <c r="W39" i="4"/>
  <c r="W33" i="4"/>
  <c r="W31" i="4"/>
  <c r="W30" i="4"/>
  <c r="W29" i="4"/>
  <c r="W28" i="4"/>
  <c r="H12" i="4"/>
  <c r="W9" i="4"/>
  <c r="W7" i="4"/>
  <c r="W6" i="4"/>
  <c r="W5" i="4"/>
  <c r="V1" i="4"/>
  <c r="B9" i="2" s="1"/>
  <c r="B47" i="2"/>
  <c r="B43" i="2"/>
  <c r="B42" i="2"/>
  <c r="B38" i="2"/>
  <c r="C38" i="2" s="1"/>
  <c r="B37" i="2"/>
  <c r="C37" i="2" s="1"/>
  <c r="B33" i="2"/>
  <c r="B28" i="2"/>
  <c r="B27" i="2"/>
  <c r="C27" i="2" s="1"/>
  <c r="B26" i="2"/>
  <c r="B25" i="2"/>
  <c r="B24" i="2"/>
  <c r="B23" i="2"/>
  <c r="B22" i="2"/>
  <c r="B21" i="2"/>
  <c r="B20" i="2"/>
  <c r="B19" i="2"/>
  <c r="C18" i="2" s="1"/>
  <c r="B18" i="2"/>
  <c r="B17" i="2"/>
  <c r="B16" i="2"/>
  <c r="B15" i="2"/>
  <c r="B14" i="2"/>
  <c r="U9" i="129" l="1"/>
  <c r="U6" i="129"/>
  <c r="U10" i="129"/>
  <c r="U13" i="129"/>
  <c r="V8" i="129"/>
  <c r="V9" i="129"/>
  <c r="V6" i="129"/>
  <c r="V13" i="129"/>
  <c r="W13" i="129" s="1"/>
  <c r="V5" i="129"/>
  <c r="W5" i="129" s="1"/>
  <c r="V10" i="129"/>
  <c r="V11" i="129"/>
  <c r="W11" i="129" s="1"/>
  <c r="V7" i="129"/>
  <c r="U8" i="129"/>
  <c r="U12" i="129"/>
  <c r="U7" i="129"/>
  <c r="S45" i="129"/>
  <c r="W8" i="129" l="1"/>
  <c r="W9" i="129"/>
  <c r="W6" i="129"/>
  <c r="W10" i="129"/>
  <c r="W7" i="129"/>
  <c r="V12" i="129"/>
  <c r="W12" i="129" s="1"/>
  <c r="L4" i="129" l="1"/>
  <c r="Q669" i="129" s="1"/>
  <c r="Q134" i="129" l="1"/>
  <c r="Q450" i="129"/>
  <c r="Q92" i="129"/>
  <c r="Q111" i="129"/>
  <c r="Q90" i="129"/>
  <c r="Q203" i="129"/>
  <c r="Q99" i="129"/>
  <c r="Q151" i="129"/>
  <c r="Q277" i="129"/>
  <c r="Q400" i="129"/>
  <c r="Q435" i="129"/>
  <c r="Q557" i="129"/>
  <c r="Q275" i="129"/>
  <c r="Q499" i="129"/>
  <c r="Q528" i="129"/>
  <c r="Q547" i="129"/>
  <c r="Q636" i="129"/>
  <c r="Q493" i="129"/>
  <c r="Q94" i="129"/>
  <c r="Q381" i="129"/>
  <c r="Q126" i="129"/>
  <c r="Q319" i="129"/>
  <c r="Q361" i="129"/>
  <c r="Q370" i="129"/>
  <c r="Q459" i="129"/>
  <c r="Q503" i="129"/>
  <c r="Q40" i="129"/>
  <c r="Q418" i="129"/>
  <c r="Q249" i="129"/>
  <c r="Q328" i="129"/>
  <c r="Q82" i="129"/>
  <c r="Q95" i="129"/>
  <c r="Q534" i="129"/>
  <c r="Q50" i="129"/>
  <c r="Q65" i="129"/>
  <c r="Q53" i="129"/>
  <c r="Q78" i="129"/>
  <c r="Q149" i="129"/>
  <c r="Q467" i="129"/>
  <c r="Q560" i="129"/>
  <c r="Q576" i="129"/>
  <c r="Q80" i="129"/>
  <c r="Q93" i="129"/>
  <c r="Q558" i="129"/>
  <c r="Q130" i="129"/>
  <c r="Q139" i="129"/>
  <c r="Q312" i="129"/>
  <c r="Q600" i="129"/>
  <c r="Q66" i="129"/>
  <c r="Q184" i="129"/>
  <c r="Q38" i="129"/>
  <c r="Q170" i="129"/>
  <c r="Q433" i="129"/>
  <c r="Q157" i="129"/>
  <c r="Q285" i="129"/>
  <c r="Q639" i="129"/>
  <c r="Q462" i="129"/>
  <c r="Q616" i="129"/>
  <c r="Q410" i="129"/>
  <c r="Q570" i="129"/>
  <c r="Q242" i="129"/>
  <c r="Q519" i="129"/>
  <c r="Q217" i="129"/>
  <c r="Q401" i="129"/>
  <c r="Q294" i="129"/>
  <c r="Q474" i="129"/>
  <c r="Q626" i="129"/>
  <c r="Q424" i="129"/>
  <c r="Q575" i="129"/>
  <c r="Q623" i="129"/>
  <c r="Q314" i="129"/>
  <c r="Q658" i="129"/>
  <c r="Q272" i="129"/>
  <c r="Q587" i="129"/>
  <c r="Q378" i="129"/>
  <c r="Q620" i="129"/>
  <c r="Q414" i="129"/>
  <c r="Q535" i="129"/>
  <c r="Q106" i="129"/>
  <c r="Q486" i="129"/>
  <c r="Q464" i="129"/>
  <c r="Q91" i="129"/>
  <c r="Q142" i="129"/>
  <c r="Q660" i="129"/>
  <c r="Q651" i="129"/>
  <c r="Q407" i="129"/>
  <c r="Q606" i="129"/>
  <c r="Q481" i="129"/>
  <c r="Q197" i="129"/>
  <c r="Q649" i="129"/>
  <c r="Q412" i="129"/>
  <c r="Q621" i="129"/>
  <c r="Q405" i="129"/>
  <c r="Q517" i="129"/>
  <c r="Q348" i="129"/>
  <c r="Q84" i="129"/>
  <c r="Q210" i="129"/>
  <c r="Q72" i="129"/>
  <c r="Q264" i="129"/>
  <c r="Q307" i="129"/>
  <c r="Q231" i="129"/>
  <c r="Q666" i="129"/>
  <c r="Q160" i="129"/>
  <c r="Q399" i="129"/>
  <c r="Q336" i="129"/>
  <c r="Q171" i="129"/>
  <c r="Q273" i="129"/>
  <c r="Q73" i="129"/>
  <c r="Q79" i="129"/>
  <c r="Q484" i="129"/>
  <c r="Q25" i="129"/>
  <c r="Q30" i="129"/>
  <c r="Q398" i="129"/>
  <c r="Q33" i="129"/>
  <c r="Q35" i="129"/>
  <c r="Q408" i="129"/>
  <c r="Q423" i="129"/>
  <c r="Q431" i="129"/>
  <c r="Q68" i="129"/>
  <c r="Q76" i="129"/>
  <c r="Q527" i="129"/>
  <c r="Q123" i="129"/>
  <c r="Q110" i="129"/>
  <c r="Q189" i="129"/>
  <c r="Q360" i="129"/>
  <c r="Q644" i="129"/>
  <c r="Q121" i="129"/>
  <c r="Q325" i="129"/>
  <c r="Q192" i="129"/>
  <c r="Q471" i="129"/>
  <c r="Q178" i="129"/>
  <c r="Q301" i="129"/>
  <c r="Q292" i="129"/>
  <c r="Q472" i="129"/>
  <c r="Q624" i="129"/>
  <c r="Q422" i="129"/>
  <c r="Q590" i="129"/>
  <c r="Q262" i="129"/>
  <c r="Q540" i="129"/>
  <c r="Q239" i="129"/>
  <c r="Q460" i="129"/>
  <c r="Q304" i="129"/>
  <c r="Q514" i="129"/>
  <c r="Q635" i="129"/>
  <c r="Q439" i="129"/>
  <c r="Q645" i="129"/>
  <c r="Q147" i="129"/>
  <c r="Q334" i="129"/>
  <c r="Q150" i="129"/>
  <c r="Q281" i="129"/>
  <c r="Q627" i="129"/>
  <c r="Q388" i="129"/>
  <c r="Q628" i="129"/>
  <c r="Q426" i="129"/>
  <c r="Q546" i="129"/>
  <c r="Q455" i="129"/>
  <c r="Q583" i="129"/>
  <c r="Q479" i="129"/>
  <c r="Q124" i="129"/>
  <c r="Q582" i="129"/>
  <c r="Q187" i="129"/>
  <c r="Q338" i="129"/>
  <c r="Q146" i="129"/>
  <c r="Q383" i="129"/>
  <c r="Q543" i="129"/>
  <c r="Q363" i="129"/>
  <c r="Q618" i="129"/>
  <c r="Q473" i="129"/>
  <c r="L13" i="129" s="1"/>
  <c r="Q255" i="129"/>
  <c r="Q611" i="129"/>
  <c r="Q492" i="129"/>
  <c r="Q430" i="129"/>
  <c r="Q343" i="129"/>
  <c r="Q280" i="129"/>
  <c r="Q75" i="129"/>
  <c r="Q103" i="129"/>
  <c r="Q34" i="129"/>
  <c r="Q225" i="129"/>
  <c r="Q222" i="129"/>
  <c r="Q169" i="129"/>
  <c r="Q274" i="129"/>
  <c r="Q89" i="129"/>
  <c r="Q81" i="129"/>
  <c r="Q622" i="129"/>
  <c r="Q629" i="129"/>
  <c r="Q215" i="129"/>
  <c r="Q54" i="129"/>
  <c r="Q286" i="129"/>
  <c r="Q379" i="129"/>
  <c r="Q542" i="129"/>
  <c r="Q617" i="129"/>
  <c r="Q384" i="129"/>
  <c r="Q420" i="129"/>
  <c r="Q310" i="129"/>
  <c r="Q664" i="129"/>
  <c r="Q283" i="129"/>
  <c r="Q317" i="129"/>
  <c r="Q51" i="129"/>
  <c r="Q32" i="129"/>
  <c r="Q478" i="129"/>
  <c r="Q71" i="129"/>
  <c r="Q86" i="129"/>
  <c r="Q125" i="129"/>
  <c r="Q539" i="129"/>
  <c r="Q248" i="129"/>
  <c r="Q61" i="129"/>
  <c r="Q373" i="129"/>
  <c r="Q216" i="129"/>
  <c r="Q510" i="129"/>
  <c r="Q190" i="129"/>
  <c r="Q353" i="129"/>
  <c r="Q302" i="129"/>
  <c r="Q512" i="129"/>
  <c r="Q632" i="129"/>
  <c r="Q432" i="129"/>
  <c r="Q643" i="129"/>
  <c r="Q311" i="129"/>
  <c r="Q556" i="129"/>
  <c r="Q253" i="129"/>
  <c r="Q489" i="129"/>
  <c r="Q316" i="129"/>
  <c r="Q526" i="129"/>
  <c r="Q659" i="129"/>
  <c r="Q487" i="129"/>
  <c r="Q667" i="129"/>
  <c r="Q165" i="129"/>
  <c r="Q377" i="129"/>
  <c r="Q163" i="129"/>
  <c r="Q289" i="129"/>
  <c r="Q654" i="129"/>
  <c r="Q456" i="129"/>
  <c r="Q637" i="129"/>
  <c r="Q444" i="129"/>
  <c r="Q562" i="129"/>
  <c r="Q650" i="129"/>
  <c r="Q47" i="129"/>
  <c r="Q584" i="129"/>
  <c r="Q282" i="129"/>
  <c r="Q112" i="129"/>
  <c r="Q428" i="129"/>
  <c r="Q393" i="129"/>
  <c r="Q610" i="129"/>
  <c r="Q223" i="129"/>
  <c r="Q369" i="129"/>
  <c r="Q347" i="129"/>
  <c r="Q257" i="129"/>
  <c r="Q226" i="129"/>
  <c r="Q58" i="129"/>
  <c r="Q83" i="129"/>
  <c r="Q608" i="129"/>
  <c r="Q173" i="129"/>
  <c r="Q133" i="129"/>
  <c r="Q118" i="129"/>
  <c r="Q293" i="129"/>
  <c r="Q271" i="129"/>
  <c r="Q296" i="129"/>
  <c r="Q561" i="129"/>
  <c r="Q501" i="129"/>
  <c r="Q164" i="129"/>
  <c r="Q29" i="129"/>
  <c r="Q241" i="129"/>
  <c r="Q305" i="129"/>
  <c r="Q340" i="129"/>
  <c r="Q529" i="129"/>
  <c r="Q548" i="129"/>
  <c r="Q141" i="129"/>
  <c r="Q135" i="129"/>
  <c r="Q613" i="129"/>
  <c r="Q228" i="129"/>
  <c r="Q245" i="129"/>
  <c r="Q26" i="129"/>
  <c r="Q278" i="129"/>
  <c r="Q442" i="129"/>
  <c r="Q42" i="129"/>
  <c r="Q45" i="129"/>
  <c r="Q70" i="129"/>
  <c r="Q207" i="129"/>
  <c r="Q107" i="129"/>
  <c r="Q662" i="129"/>
  <c r="Q436" i="129"/>
  <c r="Q10" i="129" s="1"/>
  <c r="Q238" i="129"/>
  <c r="Q538" i="129"/>
  <c r="Q212" i="129"/>
  <c r="Q391" i="129"/>
  <c r="Q313" i="129"/>
  <c r="Q521" i="129"/>
  <c r="Q656" i="129"/>
  <c r="Q454" i="129"/>
  <c r="Q652" i="129"/>
  <c r="Q322" i="129"/>
  <c r="Q612" i="129"/>
  <c r="Q270" i="129"/>
  <c r="Q530" i="129"/>
  <c r="Q354" i="129"/>
  <c r="Q553" i="129"/>
  <c r="Q327" i="129"/>
  <c r="Q497" i="129"/>
  <c r="Q252" i="129"/>
  <c r="Q181" i="129"/>
  <c r="Q413" i="129"/>
  <c r="Q186" i="129"/>
  <c r="Q331" i="129"/>
  <c r="Q297" i="129"/>
  <c r="Q483" i="129"/>
  <c r="Q661" i="129"/>
  <c r="Q465" i="129"/>
  <c r="Q579" i="129"/>
  <c r="Q43" i="129"/>
  <c r="Q425" i="129"/>
  <c r="Q67" i="129"/>
  <c r="Q232" i="129"/>
  <c r="Q515" i="129"/>
  <c r="Q303" i="129"/>
  <c r="Q591" i="129"/>
  <c r="Q234" i="129"/>
  <c r="Q453" i="129"/>
  <c r="Q351" i="129"/>
  <c r="Q552" i="129"/>
  <c r="Q668" i="129"/>
  <c r="Q494" i="129"/>
  <c r="Q154" i="129"/>
  <c r="Q368" i="129"/>
  <c r="Q642" i="129"/>
  <c r="Q279" i="129"/>
  <c r="Q550" i="129"/>
  <c r="Q364" i="129"/>
  <c r="Q573" i="129"/>
  <c r="Q341" i="129"/>
  <c r="Q506" i="129"/>
  <c r="Q298" i="129"/>
  <c r="Q206" i="129"/>
  <c r="Q463" i="129"/>
  <c r="Q202" i="129"/>
  <c r="Q375" i="129"/>
  <c r="Q306" i="129"/>
  <c r="Q516" i="129"/>
  <c r="Q329" i="129"/>
  <c r="Q477" i="129"/>
  <c r="Q597" i="129"/>
  <c r="Q162" i="129"/>
  <c r="Q128" i="129"/>
  <c r="Q180" i="129"/>
  <c r="Q299" i="129"/>
  <c r="Q188" i="129"/>
  <c r="Q44" i="129"/>
  <c r="Q541" i="129"/>
  <c r="Q101" i="129"/>
  <c r="Q237" i="129"/>
  <c r="Q116" i="129"/>
  <c r="Q380" i="129"/>
  <c r="Q144" i="129"/>
  <c r="Q615" i="129"/>
  <c r="Q259" i="129"/>
  <c r="Q458" i="129"/>
  <c r="Q185" i="129"/>
  <c r="Q505" i="129"/>
  <c r="Q571" i="129"/>
  <c r="Q567" i="129"/>
  <c r="Q357" i="129"/>
  <c r="Q581" i="129"/>
  <c r="Q532" i="129"/>
  <c r="Q148" i="129"/>
  <c r="Q31" i="129"/>
  <c r="Q20" i="129"/>
  <c r="Q495" i="129"/>
  <c r="Q97" i="129"/>
  <c r="Q634" i="129"/>
  <c r="Q56" i="129"/>
  <c r="L12" i="129" s="1"/>
  <c r="Q136" i="129"/>
  <c r="Q415" i="129"/>
  <c r="Q39" i="129"/>
  <c r="Q308" i="129"/>
  <c r="Q233" i="129"/>
  <c r="Q119" i="129"/>
  <c r="Q449" i="129"/>
  <c r="Q49" i="129"/>
  <c r="Q214" i="129"/>
  <c r="Q200" i="129"/>
  <c r="Q326" i="129"/>
  <c r="Q389" i="129"/>
  <c r="Q129" i="129"/>
  <c r="Q179" i="129"/>
  <c r="Q470" i="129"/>
  <c r="Q318" i="129"/>
  <c r="Q140" i="129"/>
  <c r="Q441" i="129"/>
  <c r="Q120" i="129"/>
  <c r="Q290" i="129"/>
  <c r="Q22" i="129"/>
  <c r="Q588" i="129"/>
  <c r="Q564" i="129"/>
  <c r="Q138" i="129"/>
  <c r="Q198" i="129"/>
  <c r="Q105" i="129"/>
  <c r="Q594" i="129"/>
  <c r="Q320" i="129"/>
  <c r="Q638" i="129"/>
  <c r="Q251" i="129"/>
  <c r="Q544" i="129"/>
  <c r="Q362" i="129"/>
  <c r="Q6" i="129" s="1"/>
  <c r="Q568" i="129"/>
  <c r="Q339" i="129"/>
  <c r="Q504" i="129"/>
  <c r="Q177" i="129"/>
  <c r="Q404" i="129"/>
  <c r="Q161" i="129"/>
  <c r="Q287" i="129"/>
  <c r="Q580" i="129"/>
  <c r="Q376" i="129"/>
  <c r="Q593" i="129"/>
  <c r="Q392" i="129"/>
  <c r="Q533" i="129"/>
  <c r="Q332" i="129"/>
  <c r="Q227" i="129"/>
  <c r="Q491" i="129"/>
  <c r="Q224" i="129"/>
  <c r="Q411" i="129"/>
  <c r="Q324" i="129"/>
  <c r="Q559" i="129"/>
  <c r="Q345" i="129"/>
  <c r="Q490" i="129"/>
  <c r="Q648" i="129"/>
  <c r="Q390" i="129"/>
  <c r="Q396" i="129"/>
  <c r="Q291" i="129"/>
  <c r="Q108" i="129"/>
  <c r="Q630" i="129"/>
  <c r="Q176" i="129"/>
  <c r="Q60" i="129"/>
  <c r="Q145" i="129"/>
  <c r="Q24" i="129"/>
  <c r="Q122" i="129"/>
  <c r="Q346" i="129"/>
  <c r="Q153" i="129"/>
  <c r="Q284" i="129"/>
  <c r="Q27" i="129"/>
  <c r="Q549" i="129"/>
  <c r="Q205" i="129"/>
  <c r="Q218" i="129"/>
  <c r="Q37" i="129"/>
  <c r="Q518" i="129"/>
  <c r="Q167" i="129"/>
  <c r="Q132" i="129"/>
  <c r="Q631" i="129"/>
  <c r="Q250" i="129"/>
  <c r="Q466" i="129"/>
  <c r="Q57" i="129"/>
  <c r="Q536" i="129"/>
  <c r="Q36" i="129"/>
  <c r="Q88" i="129"/>
  <c r="Q235" i="129"/>
  <c r="Q641" i="129"/>
  <c r="Q469" i="129"/>
  <c r="Q603" i="129"/>
  <c r="Q104" i="129"/>
  <c r="Q269" i="129"/>
  <c r="Q156" i="129"/>
  <c r="Q117" i="129"/>
  <c r="Q209" i="129"/>
  <c r="Q191" i="129"/>
  <c r="Q625" i="129"/>
  <c r="Q62" i="129"/>
  <c r="Q372" i="129"/>
  <c r="Q211" i="129"/>
  <c r="Q102" i="129"/>
  <c r="Q166" i="129"/>
  <c r="Q41" i="129"/>
  <c r="Q254" i="129"/>
  <c r="Q321" i="129"/>
  <c r="Q513" i="129"/>
  <c r="Q502" i="129"/>
  <c r="Q288" i="129"/>
  <c r="Q522" i="129"/>
  <c r="Q647" i="129"/>
  <c r="Q143" i="129"/>
  <c r="Q355" i="129"/>
  <c r="Q137" i="129"/>
  <c r="Q267" i="129"/>
  <c r="Q572" i="129"/>
  <c r="Q374" i="129"/>
  <c r="Q586" i="129"/>
  <c r="Q386" i="129"/>
  <c r="Q531" i="129"/>
  <c r="Q201" i="129"/>
  <c r="Q438" i="129"/>
  <c r="Q182" i="129"/>
  <c r="Q315" i="129"/>
  <c r="Q619" i="129"/>
  <c r="Q385" i="129"/>
  <c r="Q609" i="129"/>
  <c r="Q402" i="129"/>
  <c r="Q545" i="129"/>
  <c r="Q409" i="129"/>
  <c r="Q246" i="129"/>
  <c r="Q563" i="129"/>
  <c r="Q243" i="129"/>
  <c r="Q468" i="129"/>
  <c r="Q356" i="129"/>
  <c r="Q577" i="129"/>
  <c r="Q395" i="129"/>
  <c r="Q500" i="129"/>
  <c r="L5" i="129"/>
  <c r="E4" i="2"/>
  <c r="N13" i="129"/>
  <c r="N12" i="129" l="1"/>
  <c r="O12" i="129" s="1"/>
  <c r="Q11" i="129"/>
  <c r="L14" i="129"/>
  <c r="O13" i="129"/>
  <c r="Q13" i="129"/>
  <c r="N14" i="129"/>
  <c r="Q12" i="129"/>
  <c r="T12" i="129" s="1"/>
  <c r="Q7" i="129"/>
  <c r="Q9" i="129"/>
  <c r="Q5" i="129"/>
  <c r="T8" i="129" s="1"/>
  <c r="Q8" i="129"/>
  <c r="Q14" i="129"/>
  <c r="O14" i="129" l="1"/>
  <c r="T7" i="129"/>
  <c r="T11" i="129"/>
  <c r="T13" i="129"/>
  <c r="T6" i="129"/>
  <c r="T10" i="129"/>
  <c r="Q15" i="129" s="1"/>
  <c r="B10" i="2" s="1"/>
  <c r="T9" i="129"/>
</calcChain>
</file>

<file path=xl/sharedStrings.xml><?xml version="1.0" encoding="utf-8"?>
<sst xmlns="http://schemas.openxmlformats.org/spreadsheetml/2006/main" count="4474" uniqueCount="1968">
  <si>
    <t>特定機能病院で都道府県がん診療連携拠点病院として申請</t>
    <phoneticPr fontId="4"/>
  </si>
  <si>
    <t>特定機能病院で地域がん診療連携拠点病院として申請</t>
    <phoneticPr fontId="4"/>
  </si>
  <si>
    <t>都道府県がん診療連携拠点病院</t>
    <phoneticPr fontId="4"/>
  </si>
  <si>
    <t>地域がん診療連携拠点病院</t>
    <phoneticPr fontId="4"/>
  </si>
  <si>
    <t>地域がん診療病院</t>
    <phoneticPr fontId="4"/>
  </si>
  <si>
    <t>がん診療連携拠点病院等の区分</t>
    <phoneticPr fontId="4"/>
  </si>
  <si>
    <t>がん診療を統括する診療部（がん診療部、腫瘍センターなど）が設置されている。</t>
    <phoneticPr fontId="4"/>
  </si>
  <si>
    <t>小児がん患者と家族が利用できる宿泊施設を院内に整備している。</t>
    <phoneticPr fontId="4"/>
  </si>
  <si>
    <t>小児がん患者と家族が利用できる宿泊施設を院外に整備している。</t>
    <phoneticPr fontId="4"/>
  </si>
  <si>
    <t>分</t>
    <rPh sb="0" eb="1">
      <t>フン</t>
    </rPh>
    <phoneticPr fontId="4"/>
  </si>
  <si>
    <t>A：必須</t>
    <rPh sb="2" eb="4">
      <t>ヒッス</t>
    </rPh>
    <phoneticPr fontId="4"/>
  </si>
  <si>
    <t>B：原則必須</t>
    <phoneticPr fontId="4"/>
  </si>
  <si>
    <t>C：対応することが望ましい</t>
    <phoneticPr fontId="4"/>
  </si>
  <si>
    <t>国立がん研究センター中央病院および東病院</t>
    <phoneticPr fontId="4"/>
  </si>
  <si>
    <t>V　国立がん研究センター中央病院および東病院の指定要件について</t>
    <rPh sb="2" eb="4">
      <t>コクリツ</t>
    </rPh>
    <rPh sb="6" eb="8">
      <t>ケンキュウ</t>
    </rPh>
    <rPh sb="12" eb="14">
      <t>チュウオウ</t>
    </rPh>
    <rPh sb="14" eb="16">
      <t>ビョウイン</t>
    </rPh>
    <rPh sb="19" eb="20">
      <t>ヒガシ</t>
    </rPh>
    <rPh sb="20" eb="22">
      <t>ビョウイン</t>
    </rPh>
    <rPh sb="23" eb="25">
      <t>シテイ</t>
    </rPh>
    <rPh sb="25" eb="27">
      <t>ヨウケン</t>
    </rPh>
    <phoneticPr fontId="4"/>
  </si>
  <si>
    <t>がん診療連携拠点病院等の区分</t>
    <rPh sb="10" eb="11">
      <t>トウ</t>
    </rPh>
    <rPh sb="12" eb="14">
      <t>クブン</t>
    </rPh>
    <phoneticPr fontId="4"/>
  </si>
  <si>
    <t>特定機能病院を地域がん診療連携拠点病院として指定する場合</t>
    <phoneticPr fontId="4"/>
  </si>
  <si>
    <t>別添資料の提出有無</t>
    <rPh sb="7" eb="9">
      <t>ウム</t>
    </rPh>
    <phoneticPr fontId="4"/>
  </si>
  <si>
    <t>ファイル形式</t>
    <rPh sb="4" eb="6">
      <t>ケイシキ</t>
    </rPh>
    <phoneticPr fontId="4"/>
  </si>
  <si>
    <t>その他の場合ファイル形式を記載してください。</t>
    <rPh sb="2" eb="3">
      <t>タ</t>
    </rPh>
    <rPh sb="4" eb="6">
      <t>バアイ</t>
    </rPh>
    <rPh sb="10" eb="12">
      <t>ケイシキ</t>
    </rPh>
    <rPh sb="13" eb="15">
      <t>キサイ</t>
    </rPh>
    <phoneticPr fontId="4"/>
  </si>
  <si>
    <t>：地域がん診療病院は記載必要なし</t>
    <phoneticPr fontId="4"/>
  </si>
  <si>
    <t>緑色別紙</t>
    <rPh sb="0" eb="1">
      <t>ミドリ</t>
    </rPh>
    <rPh sb="1" eb="2">
      <t>イロ</t>
    </rPh>
    <rPh sb="2" eb="4">
      <t>ベッシ</t>
    </rPh>
    <phoneticPr fontId="4"/>
  </si>
  <si>
    <t>別紙20</t>
    <rPh sb="0" eb="2">
      <t>ベッシ</t>
    </rPh>
    <phoneticPr fontId="4"/>
  </si>
  <si>
    <t>別添資料
有無</t>
    <rPh sb="0" eb="2">
      <t>ベッテン</t>
    </rPh>
    <rPh sb="2" eb="4">
      <t>シリョウ</t>
    </rPh>
    <rPh sb="5" eb="7">
      <t>ウム</t>
    </rPh>
    <phoneticPr fontId="4"/>
  </si>
  <si>
    <t>記載
有無</t>
    <rPh sb="0" eb="2">
      <t>キサイ</t>
    </rPh>
    <rPh sb="3" eb="5">
      <t>ウム</t>
    </rPh>
    <phoneticPr fontId="4"/>
  </si>
  <si>
    <t>我が国に多いがんに対する手術のうち、提供が困難であるものについてはグループ指定を受けるがん診療連携拠点病院との連携により提供できる体制を整備している。</t>
    <phoneticPr fontId="4"/>
  </si>
  <si>
    <t>外来化学療法室を設置している。</t>
    <phoneticPr fontId="4"/>
  </si>
  <si>
    <t>集中治療室を設置している。</t>
    <phoneticPr fontId="4"/>
  </si>
  <si>
    <t>当該２次医療圏内のがん患者を一定程度診療している。</t>
    <phoneticPr fontId="4"/>
  </si>
  <si>
    <t>（３）</t>
    <phoneticPr fontId="4"/>
  </si>
  <si>
    <t>提供可能ながん医療についてわかりやすく患者に広報している。</t>
    <phoneticPr fontId="4"/>
  </si>
  <si>
    <t>「-」：要件に該当なし</t>
    <phoneticPr fontId="4"/>
  </si>
  <si>
    <t>指定要件での扱い</t>
    <phoneticPr fontId="4"/>
  </si>
  <si>
    <t>A</t>
    <phoneticPr fontId="4"/>
  </si>
  <si>
    <t>C</t>
    <phoneticPr fontId="4"/>
  </si>
  <si>
    <t>B</t>
    <phoneticPr fontId="4"/>
  </si>
  <si>
    <t>１　都道府県における診療機能強化に向けた要件</t>
    <phoneticPr fontId="4"/>
  </si>
  <si>
    <t>地域がん診療病院とがん診療連携拠点病院とのグループ指定における、地域性に応じたグループ内での役割分担を明確にした上でのグループ指定の組み合わせを決定している。</t>
    <phoneticPr fontId="4"/>
  </si>
  <si>
    <t>当該都道府県内の院内がん登録のデータの分析、評価等を行っている。</t>
    <phoneticPr fontId="4"/>
  </si>
  <si>
    <t>IIの３の（１）に基づき当該都道府県におけるがん診療連携拠点病院が実施するがん医療に携わる医師を対象とした緩和ケアに関する研修その他各種研修に関する計画を作成している。</t>
    <phoneticPr fontId="4"/>
  </si>
  <si>
    <t>当該都道府県内の医療機関における診療、緩和ケア外来、相談支援センター、セカンドオピニオン、患者サロン、患者支援団体、在宅医療等へのアクセスについて情報を集約し医療機関間で共有するとともに、冊子やホームページ等でわかりやすく広報している。</t>
    <phoneticPr fontId="4"/>
  </si>
  <si>
    <t>国協議会との体系的な連携体制を構築している。</t>
    <phoneticPr fontId="4"/>
  </si>
  <si>
    <t>-</t>
    <phoneticPr fontId="4"/>
  </si>
  <si>
    <t>ア</t>
    <phoneticPr fontId="4"/>
  </si>
  <si>
    <t>人</t>
    <phoneticPr fontId="4"/>
  </si>
  <si>
    <t>％</t>
    <phoneticPr fontId="4"/>
  </si>
  <si>
    <t>ウ</t>
    <phoneticPr fontId="4"/>
  </si>
  <si>
    <t>エ</t>
    <phoneticPr fontId="4"/>
  </si>
  <si>
    <t>公益社団法人　日本口腔外科学会　口腔外科専門医</t>
    <rPh sb="0" eb="6">
      <t>コウエキシャダンホウジン</t>
    </rPh>
    <rPh sb="7" eb="9">
      <t>ニホン</t>
    </rPh>
    <phoneticPr fontId="4"/>
  </si>
  <si>
    <t>一般社団法人　日本病理学会　口腔病理専門医</t>
    <rPh sb="0" eb="6">
      <t>イッパンシャダンホウジン</t>
    </rPh>
    <rPh sb="7" eb="9">
      <t>ニホン</t>
    </rPh>
    <rPh sb="9" eb="11">
      <t>ビョウリ</t>
    </rPh>
    <rPh sb="16" eb="18">
      <t>ビョウリ</t>
    </rPh>
    <phoneticPr fontId="4"/>
  </si>
  <si>
    <t>＜以下は特定領域がん診療連携拠点病院の場合のみ＞</t>
    <rPh sb="1" eb="3">
      <t>イカ</t>
    </rPh>
    <phoneticPr fontId="4"/>
  </si>
  <si>
    <t>i</t>
    <phoneticPr fontId="4"/>
  </si>
  <si>
    <t>A</t>
    <phoneticPr fontId="4"/>
  </si>
  <si>
    <t>⑦</t>
    <phoneticPr fontId="4"/>
  </si>
  <si>
    <t>当該体制は遠隔病理診断により確保している。</t>
    <rPh sb="0" eb="2">
      <t>トウガイ</t>
    </rPh>
    <rPh sb="2" eb="4">
      <t>タイセイ</t>
    </rPh>
    <rPh sb="5" eb="7">
      <t>エンカク</t>
    </rPh>
    <rPh sb="7" eb="9">
      <t>ビョウリ</t>
    </rPh>
    <rPh sb="9" eb="11">
      <t>シンダン</t>
    </rPh>
    <rPh sb="14" eb="16">
      <t>カクホ</t>
    </rPh>
    <phoneticPr fontId="4"/>
  </si>
  <si>
    <t>がん患者の療養上の相談に対応している。</t>
    <rPh sb="12" eb="14">
      <t>タイオウ</t>
    </rPh>
    <phoneticPr fontId="4"/>
  </si>
  <si>
    <t>アスベストによる肺がんおよび中皮腫に関する医療相談に対応している。</t>
    <rPh sb="26" eb="28">
      <t>タイオウ</t>
    </rPh>
    <phoneticPr fontId="4"/>
  </si>
  <si>
    <t>相談支援に携わる者に対する教育と支援サービス向上に向けた取組をしている。</t>
    <phoneticPr fontId="4"/>
  </si>
  <si>
    <t>当該体制は遠隔病理診断により確保している。</t>
    <rPh sb="14" eb="16">
      <t>カクホ</t>
    </rPh>
    <phoneticPr fontId="4"/>
  </si>
  <si>
    <t>地域がん診療病院</t>
    <phoneticPr fontId="4"/>
  </si>
  <si>
    <t>都道府県がん診療連携拠点病院</t>
    <phoneticPr fontId="4"/>
  </si>
  <si>
    <t>特定機能病院を都道府県がん診療連携拠点病院として指定する場合</t>
    <rPh sb="0" eb="2">
      <t>トクテイ</t>
    </rPh>
    <rPh sb="2" eb="4">
      <t>キノウ</t>
    </rPh>
    <rPh sb="4" eb="6">
      <t>ビョウイン</t>
    </rPh>
    <rPh sb="7" eb="11">
      <t>トドウフケン</t>
    </rPh>
    <rPh sb="13" eb="15">
      <t>シンリョウ</t>
    </rPh>
    <rPh sb="15" eb="17">
      <t>レンケイ</t>
    </rPh>
    <rPh sb="17" eb="19">
      <t>キョテン</t>
    </rPh>
    <rPh sb="19" eb="21">
      <t>ビョウイン</t>
    </rPh>
    <rPh sb="24" eb="26">
      <t>シテイ</t>
    </rPh>
    <rPh sb="28" eb="30">
      <t>バアイ</t>
    </rPh>
    <phoneticPr fontId="4"/>
  </si>
  <si>
    <t>該当指定要件</t>
    <rPh sb="0" eb="2">
      <t>ガイトウ</t>
    </rPh>
    <rPh sb="2" eb="4">
      <t>シテイ</t>
    </rPh>
    <rPh sb="4" eb="6">
      <t>ヨウケン</t>
    </rPh>
    <phoneticPr fontId="4"/>
  </si>
  <si>
    <t>i</t>
    <phoneticPr fontId="4"/>
  </si>
  <si>
    <t>強度変調放射線治療等を含む放射線治療に関して地域の医療機関と連携するとともに、役割分担を図っている。</t>
    <phoneticPr fontId="4"/>
  </si>
  <si>
    <t>A</t>
    <phoneticPr fontId="4"/>
  </si>
  <si>
    <t>C</t>
    <phoneticPr fontId="4"/>
  </si>
  <si>
    <t>-</t>
  </si>
  <si>
    <t>-</t>
    <phoneticPr fontId="4"/>
  </si>
  <si>
    <t>-</t>
    <phoneticPr fontId="4"/>
  </si>
  <si>
    <t>A</t>
    <phoneticPr fontId="4"/>
  </si>
  <si>
    <t>（１）①または②を概ね満たしている。</t>
    <rPh sb="9" eb="10">
      <t>オオム</t>
    </rPh>
    <phoneticPr fontId="4"/>
  </si>
  <si>
    <t>就労に関する相談に対応している。</t>
    <rPh sb="9" eb="11">
      <t>タイオウ</t>
    </rPh>
    <phoneticPr fontId="4"/>
  </si>
  <si>
    <t>相談支援業務として、都道府県内の医療機関で実施されるがんに関する臨床試験について情報提供を行っている。</t>
    <phoneticPr fontId="4"/>
  </si>
  <si>
    <t>　</t>
    <phoneticPr fontId="4"/>
  </si>
  <si>
    <t>院内の見やすい場所に指定を受けている旨の掲示をする等、がん患者に対し必要な情報提供を行っている。</t>
    <rPh sb="42" eb="43">
      <t>オコナ</t>
    </rPh>
    <phoneticPr fontId="4"/>
  </si>
  <si>
    <t>見出し</t>
    <rPh sb="0" eb="2">
      <t>ミダ</t>
    </rPh>
    <phoneticPr fontId="4"/>
  </si>
  <si>
    <r>
      <t>緩和ケア外来の説明が掲載されているページの見出しとアドレス</t>
    </r>
    <r>
      <rPr>
        <sz val="9"/>
        <rFont val="ＭＳ Ｐゴシック"/>
        <family val="3"/>
        <charset val="128"/>
      </rPr>
      <t xml:space="preserve">
※アドレスは、手入力せずにホームページからコピーしてください</t>
    </r>
    <rPh sb="0" eb="2">
      <t>カンワ</t>
    </rPh>
    <rPh sb="4" eb="6">
      <t>ガイライ</t>
    </rPh>
    <rPh sb="7" eb="9">
      <t>セツメイ</t>
    </rPh>
    <rPh sb="10" eb="12">
      <t>ケイサイ</t>
    </rPh>
    <rPh sb="21" eb="23">
      <t>ミダ</t>
    </rPh>
    <rPh sb="38" eb="39">
      <t>テ</t>
    </rPh>
    <rPh sb="39" eb="41">
      <t>ニュウリョク</t>
    </rPh>
    <phoneticPr fontId="4"/>
  </si>
  <si>
    <r>
      <t xml:space="preserve">緩和ケア病棟の説明が掲載されているページの見出しとアドレス
</t>
    </r>
    <r>
      <rPr>
        <sz val="8"/>
        <rFont val="ＭＳ Ｐゴシック"/>
        <family val="3"/>
        <charset val="128"/>
      </rPr>
      <t xml:space="preserve">
※アドレスは、手入力せずにホームページからコピーしてください。</t>
    </r>
    <rPh sb="0" eb="2">
      <t>カンワ</t>
    </rPh>
    <rPh sb="4" eb="6">
      <t>ビョウトウ</t>
    </rPh>
    <rPh sb="7" eb="9">
      <t>セツメイ</t>
    </rPh>
    <rPh sb="10" eb="12">
      <t>ケイサイ</t>
    </rPh>
    <rPh sb="21" eb="23">
      <t>ミダ</t>
    </rPh>
    <phoneticPr fontId="4"/>
  </si>
  <si>
    <t>-</t>
    <phoneticPr fontId="4"/>
  </si>
  <si>
    <t>受講率</t>
    <rPh sb="0" eb="2">
      <t>ジュコウ</t>
    </rPh>
    <rPh sb="2" eb="3">
      <t>リツ</t>
    </rPh>
    <phoneticPr fontId="4"/>
  </si>
  <si>
    <t>カ</t>
    <phoneticPr fontId="4"/>
  </si>
  <si>
    <t>キ</t>
    <phoneticPr fontId="4"/>
  </si>
  <si>
    <t>ク</t>
    <phoneticPr fontId="4"/>
  </si>
  <si>
    <t>ケ</t>
    <phoneticPr fontId="4"/>
  </si>
  <si>
    <t>サ</t>
    <phoneticPr fontId="4"/>
  </si>
  <si>
    <t>シ</t>
    <phoneticPr fontId="4"/>
  </si>
  <si>
    <t>ソ</t>
    <phoneticPr fontId="4"/>
  </si>
  <si>
    <t>タ</t>
    <phoneticPr fontId="4"/>
  </si>
  <si>
    <t>オ</t>
    <phoneticPr fontId="4"/>
  </si>
  <si>
    <t>（６）</t>
    <phoneticPr fontId="4"/>
  </si>
  <si>
    <t>別紙17</t>
    <rPh sb="0" eb="2">
      <t>ベッシ</t>
    </rPh>
    <phoneticPr fontId="4"/>
  </si>
  <si>
    <t>①　集学的治療等の提供体制および標準的治療等の提供</t>
  </si>
  <si>
    <t>胃がん（C16$、D00.2）の手術件数</t>
    <rPh sb="0" eb="1">
      <t>イ</t>
    </rPh>
    <rPh sb="16" eb="18">
      <t>シュジュツ</t>
    </rPh>
    <rPh sb="18" eb="20">
      <t>ケンスウ</t>
    </rPh>
    <phoneticPr fontId="4"/>
  </si>
  <si>
    <t>内視鏡手術　粘膜下層剥離術（ESD）K6532</t>
    <rPh sb="0" eb="3">
      <t>ナイシキョウ</t>
    </rPh>
    <rPh sb="3" eb="5">
      <t>シュジュツ</t>
    </rPh>
    <phoneticPr fontId="4"/>
  </si>
  <si>
    <t>内視鏡手術　粘膜切除術（EMR）K6531</t>
    <rPh sb="0" eb="3">
      <t>ナイシキョウ</t>
    </rPh>
    <rPh sb="3" eb="5">
      <t>シュジュツ</t>
    </rPh>
    <phoneticPr fontId="4"/>
  </si>
  <si>
    <t>肝臓がん（C22$、D01.5）の手術件数</t>
    <rPh sb="17" eb="19">
      <t>シュジュツ</t>
    </rPh>
    <rPh sb="19" eb="21">
      <t>ケンスウ</t>
    </rPh>
    <phoneticPr fontId="4"/>
  </si>
  <si>
    <t>乳腺腫瘍摘出術（生検）　K474$</t>
    <rPh sb="0" eb="2">
      <t>ニュウセン</t>
    </rPh>
    <rPh sb="2" eb="4">
      <t>シュヨウ</t>
    </rPh>
    <rPh sb="4" eb="6">
      <t>テキシュツ</t>
    </rPh>
    <rPh sb="6" eb="7">
      <t>ジュツ</t>
    </rPh>
    <rPh sb="8" eb="9">
      <t>セイ</t>
    </rPh>
    <rPh sb="9" eb="10">
      <t>ケン</t>
    </rPh>
    <phoneticPr fontId="4"/>
  </si>
  <si>
    <t>定位照射（体幹部）</t>
  </si>
  <si>
    <t>電話番号（代表）</t>
    <rPh sb="0" eb="2">
      <t>デンワ</t>
    </rPh>
    <rPh sb="2" eb="4">
      <t>バンゴウ</t>
    </rPh>
    <rPh sb="5" eb="7">
      <t>ダイヒョウ</t>
    </rPh>
    <phoneticPr fontId="4"/>
  </si>
  <si>
    <t>定位照射（脳）</t>
  </si>
  <si>
    <t>強度変調放射線治療（IMRT）</t>
  </si>
  <si>
    <t>我が国に多いがんその他必要ながんについて、地域連携クリティカルパス（がん診療連携拠点病院等と地域の医療機関等が作成する診療役割分担表、共同診療計画表および患者用診療計画表から構成されるがん患者に対する診療の全体像を体系化した表をいう。以下同じ。）を整備している。</t>
    <rPh sb="44" eb="45">
      <t>トウ</t>
    </rPh>
    <phoneticPr fontId="4"/>
  </si>
  <si>
    <t>我が国に多いがんその他当該施設で対応可能ながんについて、手術療法、放射線治療、化学療法または緩和ケアに携わる専門的な知識および技能を有する医師によるセカンドオピニオン（診断および治療法について、主治医以外の第三者の医師が提示する医療上の意見をいう。以下同じ。）を提示する体制を整備している。</t>
    <rPh sb="30" eb="32">
      <t>リョウホウ</t>
    </rPh>
    <phoneticPr fontId="4"/>
  </si>
  <si>
    <t>-</t>
    <phoneticPr fontId="4"/>
  </si>
  <si>
    <t>病棟、外来、イに規定する外来化学療法室等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</si>
  <si>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①</t>
    <phoneticPr fontId="4"/>
  </si>
  <si>
    <t>③</t>
    <phoneticPr fontId="4"/>
  </si>
  <si>
    <t>④</t>
    <phoneticPr fontId="4"/>
  </si>
  <si>
    <t>⑦</t>
    <phoneticPr fontId="4"/>
  </si>
  <si>
    <t>２　都道府県における相談支援機能強化に向けた要件</t>
    <phoneticPr fontId="4"/>
  </si>
  <si>
    <t>３　都道府県拠点病院の診療機能強化に向けた要件</t>
    <phoneticPr fontId="4"/>
  </si>
  <si>
    <t>４　院内がん登録の質的向上に向けた要件</t>
    <phoneticPr fontId="4"/>
  </si>
  <si>
    <t>病棟、外来、イに規定する外来化学療法室などに、集学的治療等の内容や治療前後の生活における注意点などに関して、冊子や視聴覚教材などを用いてがん患者およびその家族が自主的に確認できる環境を整備している。</t>
    <rPh sb="8" eb="10">
      <t>キテイ</t>
    </rPh>
    <phoneticPr fontId="4"/>
  </si>
  <si>
    <t>（２）</t>
    <phoneticPr fontId="4"/>
  </si>
  <si>
    <t>（３）</t>
    <phoneticPr fontId="4"/>
  </si>
  <si>
    <t>（４）</t>
    <phoneticPr fontId="4"/>
  </si>
  <si>
    <t>（５）</t>
    <phoneticPr fontId="4"/>
  </si>
  <si>
    <t>VI　特定領域がん診療連携拠点病院の指定要件について</t>
    <rPh sb="3" eb="5">
      <t>トクテイ</t>
    </rPh>
    <rPh sb="5" eb="7">
      <t>リョウイキ</t>
    </rPh>
    <rPh sb="9" eb="11">
      <t>シンリョウ</t>
    </rPh>
    <rPh sb="11" eb="13">
      <t>レンケイ</t>
    </rPh>
    <rPh sb="13" eb="15">
      <t>キョテン</t>
    </rPh>
    <rPh sb="15" eb="17">
      <t>ビョウイン</t>
    </rPh>
    <rPh sb="18" eb="20">
      <t>シテイ</t>
    </rPh>
    <rPh sb="20" eb="22">
      <t>ヨウケン</t>
    </rPh>
    <phoneticPr fontId="4"/>
  </si>
  <si>
    <t>VII　地域がん診療病院の指定要件について</t>
    <rPh sb="4" eb="6">
      <t>チイキ</t>
    </rPh>
    <rPh sb="8" eb="10">
      <t>シンリョウ</t>
    </rPh>
    <rPh sb="10" eb="12">
      <t>ビョウイン</t>
    </rPh>
    <rPh sb="13" eb="15">
      <t>シテイ</t>
    </rPh>
    <rPh sb="15" eb="17">
      <t>ヨウケン</t>
    </rPh>
    <phoneticPr fontId="4"/>
  </si>
  <si>
    <t>（１）診療機能</t>
    <phoneticPr fontId="4"/>
  </si>
  <si>
    <t>エ</t>
    <phoneticPr fontId="4"/>
  </si>
  <si>
    <t>②　敷地内禁煙等</t>
    <phoneticPr fontId="4"/>
  </si>
  <si>
    <t>A</t>
    <phoneticPr fontId="4"/>
  </si>
  <si>
    <t>-</t>
    <phoneticPr fontId="4"/>
  </si>
  <si>
    <t>-</t>
    <phoneticPr fontId="4"/>
  </si>
  <si>
    <t>A</t>
    <phoneticPr fontId="4"/>
  </si>
  <si>
    <t>①</t>
    <phoneticPr fontId="4"/>
  </si>
  <si>
    <t>②</t>
    <phoneticPr fontId="4"/>
  </si>
  <si>
    <t>-</t>
    <phoneticPr fontId="4"/>
  </si>
  <si>
    <t>⑥</t>
    <phoneticPr fontId="4"/>
  </si>
  <si>
    <t>⑦</t>
    <phoneticPr fontId="4"/>
  </si>
  <si>
    <t>グループ間の人材交流計画について</t>
    <rPh sb="4" eb="5">
      <t>アイダ</t>
    </rPh>
    <rPh sb="6" eb="8">
      <t>ジンザイ</t>
    </rPh>
    <rPh sb="8" eb="10">
      <t>コウリュウ</t>
    </rPh>
    <rPh sb="10" eb="12">
      <t>ケイカク</t>
    </rPh>
    <phoneticPr fontId="4"/>
  </si>
  <si>
    <t>ス</t>
    <phoneticPr fontId="4"/>
  </si>
  <si>
    <t>ＨＴＬＶ-１関連疾患であるＡＴＬに関する医療相談に対応している。</t>
    <rPh sb="25" eb="27">
      <t>タイオウ</t>
    </rPh>
    <phoneticPr fontId="4"/>
  </si>
  <si>
    <t>乳癌冷凍凝固摘出術　K475-2</t>
    <rPh sb="0" eb="2">
      <t>ニュウガン</t>
    </rPh>
    <rPh sb="2" eb="4">
      <t>レイトウ</t>
    </rPh>
    <rPh sb="4" eb="6">
      <t>ギョウコ</t>
    </rPh>
    <rPh sb="6" eb="8">
      <t>テキシュツ</t>
    </rPh>
    <rPh sb="8" eb="9">
      <t>ジュツ</t>
    </rPh>
    <phoneticPr fontId="4"/>
  </si>
  <si>
    <t>②医師等の専門性に関する資格名に該当する人数等について</t>
    <rPh sb="1" eb="3">
      <t>イシ</t>
    </rPh>
    <rPh sb="3" eb="4">
      <t>トウ</t>
    </rPh>
    <rPh sb="5" eb="8">
      <t>センモンセイ</t>
    </rPh>
    <rPh sb="9" eb="10">
      <t>カン</t>
    </rPh>
    <rPh sb="12" eb="14">
      <t>シカク</t>
    </rPh>
    <rPh sb="14" eb="15">
      <t>メイ</t>
    </rPh>
    <rPh sb="16" eb="18">
      <t>ガイトウ</t>
    </rPh>
    <rPh sb="20" eb="22">
      <t>ニンズウ</t>
    </rPh>
    <rPh sb="22" eb="23">
      <t>トウ</t>
    </rPh>
    <phoneticPr fontId="4"/>
  </si>
  <si>
    <t>特定のがんの種類を記載すること。</t>
    <rPh sb="0" eb="2">
      <t>トクテイ</t>
    </rPh>
    <rPh sb="6" eb="8">
      <t>シュルイ</t>
    </rPh>
    <rPh sb="9" eb="11">
      <t>キサイ</t>
    </rPh>
    <phoneticPr fontId="4"/>
  </si>
  <si>
    <t>問い合わせ窓口について掲載しているホームページ</t>
    <rPh sb="0" eb="1">
      <t>ト</t>
    </rPh>
    <rPh sb="2" eb="3">
      <t>ア</t>
    </rPh>
    <rPh sb="5" eb="7">
      <t>マドグチ</t>
    </rPh>
    <rPh sb="11" eb="13">
      <t>ケイサイ</t>
    </rPh>
    <phoneticPr fontId="4"/>
  </si>
  <si>
    <t>がん患者の病態に応じたより適切ながん医療を提供できるよう、キャンサーボードを設置し、定期的に開催している。
※構成員については、必要に応じてグループ指定を受けるがん診療連携拠点病院との連携により確保する。</t>
    <phoneticPr fontId="4"/>
  </si>
  <si>
    <t>標準的治療等の均てん化のため、グループ指定を受けるがん診療連携拠点病院と連携することにより、対応可能ながんについて院内クリティカルパスを整備し活用状況を把握している。</t>
    <rPh sb="57" eb="59">
      <t>インナイ</t>
    </rPh>
    <phoneticPr fontId="4"/>
  </si>
  <si>
    <t>相談支援センターとの連携を図り、がん患者とその家族に対して、緩和ケアに関する高次の相談支援を提供する体制を確保している。</t>
    <phoneticPr fontId="4"/>
  </si>
  <si>
    <t>がん診療に携わる診療従事者に対して定期的な緩和ケアに関する院内研修会等を開催し、修了者を把握する等、研修の運営体制を構築している。</t>
    <phoneticPr fontId="4"/>
  </si>
  <si>
    <t>緩和ケアセンターの構成員が参加するカンファレンスを週１回以上の頻度で開催し、緩和ケアセンターの運営に関する情報共有や検討を行っている。</t>
    <phoneticPr fontId="4"/>
  </si>
  <si>
    <t>都道府県協議会を設置し、当該協議会は、当該都道府県内のがん診療に係る情報の共有、評価、分析および発信を行うとともに、診療の質向上につながる取組に関して検討し、実践するため、次に掲げる事項を行うこと。</t>
  </si>
  <si>
    <t>２．新規・更新・報告の別</t>
    <rPh sb="2" eb="4">
      <t>シンキ</t>
    </rPh>
    <rPh sb="5" eb="7">
      <t>コウシン</t>
    </rPh>
    <rPh sb="8" eb="10">
      <t>ホウコク</t>
    </rPh>
    <phoneticPr fontId="4"/>
  </si>
  <si>
    <t>特定領域がん診療連携拠点病院</t>
    <phoneticPr fontId="4"/>
  </si>
  <si>
    <t>II</t>
    <phoneticPr fontId="4"/>
  </si>
  <si>
    <t>II、III</t>
    <phoneticPr fontId="4"/>
  </si>
  <si>
    <t>II、IV</t>
    <phoneticPr fontId="4"/>
  </si>
  <si>
    <t>II、III、IV（３の（１）
および（２）を除く）</t>
    <rPh sb="23" eb="24">
      <t>ノゾ</t>
    </rPh>
    <phoneticPr fontId="4"/>
  </si>
  <si>
    <t>II、III、V</t>
    <phoneticPr fontId="4"/>
  </si>
  <si>
    <t>II、VI</t>
    <phoneticPr fontId="4"/>
  </si>
  <si>
    <t>VII</t>
    <phoneticPr fontId="4"/>
  </si>
  <si>
    <t>別紙11</t>
    <rPh sb="0" eb="2">
      <t>ベッシ</t>
    </rPh>
    <phoneticPr fontId="4"/>
  </si>
  <si>
    <t>-</t>
    <phoneticPr fontId="4"/>
  </si>
  <si>
    <t>-</t>
    <phoneticPr fontId="4"/>
  </si>
  <si>
    <t>診療科別に、全てのレジメンをホームページで公開している。</t>
    <phoneticPr fontId="4"/>
  </si>
  <si>
    <t>件</t>
    <rPh sb="0" eb="1">
      <t>ケン</t>
    </rPh>
    <phoneticPr fontId="4"/>
  </si>
  <si>
    <t>-</t>
    <phoneticPr fontId="4"/>
  </si>
  <si>
    <t>ウ</t>
    <phoneticPr fontId="4"/>
  </si>
  <si>
    <t>エ</t>
    <phoneticPr fontId="4"/>
  </si>
  <si>
    <t>オ</t>
    <phoneticPr fontId="4"/>
  </si>
  <si>
    <t>カ</t>
    <phoneticPr fontId="4"/>
  </si>
  <si>
    <t>キ</t>
    <phoneticPr fontId="4"/>
  </si>
  <si>
    <t>コ</t>
    <phoneticPr fontId="4"/>
  </si>
  <si>
    <t>③</t>
    <phoneticPr fontId="4"/>
  </si>
  <si>
    <t>ア</t>
    <phoneticPr fontId="4"/>
  </si>
  <si>
    <t>①</t>
    <phoneticPr fontId="4"/>
  </si>
  <si>
    <t>②</t>
    <phoneticPr fontId="4"/>
  </si>
  <si>
    <t>④</t>
    <phoneticPr fontId="4"/>
  </si>
  <si>
    <t>エ</t>
    <phoneticPr fontId="4"/>
  </si>
  <si>
    <t>がん患者とその家族に対して診療に関する説明を行う際には、他施設におけるセカンドオピニオンの活用についても説明を行う体制を整備している。その際、セカンドオピニオンを求めることにより不利益を被ることがない旨を明確に説明する体制を整備している。</t>
    <phoneticPr fontId="4"/>
  </si>
  <si>
    <t>一般社団法人　日本病院薬剤師会　がん薬物療法認定薬剤師</t>
    <rPh sb="0" eb="2">
      <t>イッパン</t>
    </rPh>
    <rPh sb="2" eb="4">
      <t>シャダン</t>
    </rPh>
    <rPh sb="4" eb="6">
      <t>ホウジン</t>
    </rPh>
    <rPh sb="7" eb="9">
      <t>ニホン</t>
    </rPh>
    <rPh sb="9" eb="11">
      <t>ビョウイン</t>
    </rPh>
    <rPh sb="11" eb="14">
      <t>ヤクザイシ</t>
    </rPh>
    <rPh sb="14" eb="15">
      <t>カイ</t>
    </rPh>
    <rPh sb="18" eb="20">
      <t>ヤクブツ</t>
    </rPh>
    <rPh sb="20" eb="22">
      <t>リョウホウ</t>
    </rPh>
    <rPh sb="22" eb="24">
      <t>ニンテイ</t>
    </rPh>
    <rPh sb="24" eb="27">
      <t>ヤクザイシ</t>
    </rPh>
    <phoneticPr fontId="4"/>
  </si>
  <si>
    <t>１　診療体制</t>
    <phoneticPr fontId="4"/>
  </si>
  <si>
    <t>肺がん（C34$、D02.2）の手術件数</t>
    <rPh sb="16" eb="18">
      <t>シュジュツ</t>
    </rPh>
    <rPh sb="18" eb="20">
      <t>ケンスウ</t>
    </rPh>
    <phoneticPr fontId="4"/>
  </si>
  <si>
    <t>大腸がん（C18$、C19、C20、D01.0、D01.1、D01.2）の手術件数</t>
    <rPh sb="37" eb="39">
      <t>シュジュツ</t>
    </rPh>
    <rPh sb="39" eb="41">
      <t>ケンスウ</t>
    </rPh>
    <phoneticPr fontId="4"/>
  </si>
  <si>
    <t>A</t>
    <phoneticPr fontId="4"/>
  </si>
  <si>
    <t>C</t>
    <phoneticPr fontId="4"/>
  </si>
  <si>
    <t>②</t>
    <phoneticPr fontId="4"/>
  </si>
  <si>
    <t>③</t>
    <phoneticPr fontId="4"/>
  </si>
  <si>
    <t>④</t>
    <phoneticPr fontId="4"/>
  </si>
  <si>
    <t>⑤</t>
    <phoneticPr fontId="4"/>
  </si>
  <si>
    <t>別紙14</t>
    <rPh sb="0" eb="2">
      <t>ベッシ</t>
    </rPh>
    <phoneticPr fontId="4"/>
  </si>
  <si>
    <t>別紙15</t>
    <rPh sb="0" eb="2">
      <t>ベッシ</t>
    </rPh>
    <phoneticPr fontId="4"/>
  </si>
  <si>
    <t>別紙9</t>
    <rPh sb="0" eb="2">
      <t>ベッシ</t>
    </rPh>
    <phoneticPr fontId="4"/>
  </si>
  <si>
    <t>別紙16</t>
    <rPh sb="0" eb="2">
      <t>ベッシ</t>
    </rPh>
    <phoneticPr fontId="4"/>
  </si>
  <si>
    <t>緩和ケア外来の状況</t>
  </si>
  <si>
    <t>緩和ケア病棟の状況</t>
  </si>
  <si>
    <t>別紙3</t>
    <rPh sb="0" eb="2">
      <t>ベッシ</t>
    </rPh>
    <phoneticPr fontId="4"/>
  </si>
  <si>
    <t>別紙4</t>
    <rPh sb="0" eb="2">
      <t>ベッシ</t>
    </rPh>
    <phoneticPr fontId="4"/>
  </si>
  <si>
    <t>別紙5</t>
    <rPh sb="0" eb="2">
      <t>ベッシ</t>
    </rPh>
    <phoneticPr fontId="4"/>
  </si>
  <si>
    <t>別紙6</t>
    <rPh sb="0" eb="2">
      <t>ベッシ</t>
    </rPh>
    <phoneticPr fontId="4"/>
  </si>
  <si>
    <t>別紙10</t>
    <rPh sb="0" eb="2">
      <t>ベッシ</t>
    </rPh>
    <phoneticPr fontId="4"/>
  </si>
  <si>
    <t>別紙18</t>
    <rPh sb="0" eb="2">
      <t>ベッシ</t>
    </rPh>
    <phoneticPr fontId="4"/>
  </si>
  <si>
    <t>別紙19</t>
    <rPh sb="0" eb="2">
      <t>ベッシ</t>
    </rPh>
    <phoneticPr fontId="4"/>
  </si>
  <si>
    <t>別紙21</t>
    <rPh sb="0" eb="2">
      <t>ベッシ</t>
    </rPh>
    <phoneticPr fontId="4"/>
  </si>
  <si>
    <t>①病床数</t>
    <rPh sb="1" eb="3">
      <t>ビョウショウ</t>
    </rPh>
    <rPh sb="3" eb="4">
      <t>スウ</t>
    </rPh>
    <phoneticPr fontId="4"/>
  </si>
  <si>
    <t>-</t>
    <phoneticPr fontId="4"/>
  </si>
  <si>
    <t>術後管理体制の一環として、手術部位感染に関するサーベイランスを実施している。</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</si>
  <si>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</si>
  <si>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t>外来化学療法室を設置している。</t>
    <phoneticPr fontId="4"/>
  </si>
  <si>
    <t>術中迅速病理診断を含めた病理診断が実施可能である病理診断室を設置している。</t>
    <phoneticPr fontId="4"/>
  </si>
  <si>
    <t>敷地内禁煙の実施等のたばこ対策に積極的に取り組んでいる。</t>
    <phoneticPr fontId="4"/>
  </si>
  <si>
    <t>相談支援について、都道府県協議会等の場での協議を行い、都道府県拠点病院、地域拠点病院、特定領域拠点病院、地域がん診療病院の間で情報共有や役割分担を含む協力体制の構築を行う体制を確保している。</t>
    <phoneticPr fontId="4"/>
  </si>
  <si>
    <t>相談支援センターの業務内容について、相談者からフィードバックを得る体制を整備している。</t>
    <phoneticPr fontId="4"/>
  </si>
  <si>
    <t>院内がん登録数や各治療法についてのがん種別件数について、ホームページ等での情報公開に努めている。</t>
    <phoneticPr fontId="4"/>
  </si>
  <si>
    <t>他のがん診療連携拠点病院、特定領域拠点病院、地域がん診療病院に対する医師の派遣による診療支援に積極的に取り組んでいる。</t>
    <phoneticPr fontId="4"/>
  </si>
  <si>
    <t>地域がん診療病院の診療機能確保のための支援等に関するがん診療連携拠点病院との人材交流計画を提出し、その計画に基づいた人材交流を行っている。</t>
    <phoneticPr fontId="4"/>
  </si>
  <si>
    <t>A</t>
    <phoneticPr fontId="4"/>
  </si>
  <si>
    <t>A</t>
    <phoneticPr fontId="4"/>
  </si>
  <si>
    <t>-</t>
    <phoneticPr fontId="4"/>
  </si>
  <si>
    <t>-</t>
    <phoneticPr fontId="4"/>
  </si>
  <si>
    <t>-</t>
    <phoneticPr fontId="4"/>
  </si>
  <si>
    <t>FAX番号（代表）</t>
    <rPh sb="3" eb="5">
      <t>バンゴウ</t>
    </rPh>
    <rPh sb="6" eb="8">
      <t>ダイヒョウ</t>
    </rPh>
    <phoneticPr fontId="4"/>
  </si>
  <si>
    <t>e-mail（代表）</t>
    <rPh sb="7" eb="9">
      <t>ダイヒョウ</t>
    </rPh>
    <phoneticPr fontId="4"/>
  </si>
  <si>
    <t>　うち療養病床</t>
    <rPh sb="3" eb="5">
      <t>リョウヨウ</t>
    </rPh>
    <rPh sb="5" eb="7">
      <t>ビョウショウ</t>
    </rPh>
    <phoneticPr fontId="4"/>
  </si>
  <si>
    <t>　うち一般病床</t>
    <rPh sb="3" eb="5">
      <t>イッパン</t>
    </rPh>
    <rPh sb="5" eb="7">
      <t>ビョウショウ</t>
    </rPh>
    <phoneticPr fontId="4"/>
  </si>
  <si>
    <t>　うち特別療養環境室としている病床</t>
    <rPh sb="3" eb="5">
      <t>トクベツ</t>
    </rPh>
    <rPh sb="5" eb="7">
      <t>リョウヨウ</t>
    </rPh>
    <rPh sb="7" eb="9">
      <t>カンキョウ</t>
    </rPh>
    <rPh sb="9" eb="10">
      <t>シツ</t>
    </rPh>
    <rPh sb="15" eb="17">
      <t>ビョウショウ</t>
    </rPh>
    <phoneticPr fontId="4"/>
  </si>
  <si>
    <t>診療録管理部門の職員</t>
    <rPh sb="0" eb="3">
      <t>シンリョウロク</t>
    </rPh>
    <rPh sb="3" eb="5">
      <t>カンリ</t>
    </rPh>
    <rPh sb="5" eb="7">
      <t>ブモン</t>
    </rPh>
    <rPh sb="8" eb="10">
      <t>ショクイン</t>
    </rPh>
    <phoneticPr fontId="4"/>
  </si>
  <si>
    <t>医師</t>
  </si>
  <si>
    <t>病院名</t>
    <rPh sb="0" eb="2">
      <t>ビョウイン</t>
    </rPh>
    <rPh sb="2" eb="3">
      <t>メイ</t>
    </rPh>
    <phoneticPr fontId="4"/>
  </si>
  <si>
    <t>病院名</t>
    <rPh sb="0" eb="2">
      <t>ビョウイン</t>
    </rPh>
    <phoneticPr fontId="4"/>
  </si>
  <si>
    <t>資料番号</t>
    <rPh sb="0" eb="2">
      <t>シリョウ</t>
    </rPh>
    <rPh sb="2" eb="4">
      <t>バンゴウ</t>
    </rPh>
    <phoneticPr fontId="4"/>
  </si>
  <si>
    <t>＜推薦書：提出資料一覧＞</t>
    <rPh sb="1" eb="4">
      <t>スイセンショ</t>
    </rPh>
    <rPh sb="5" eb="7">
      <t>テイシュツ</t>
    </rPh>
    <rPh sb="7" eb="9">
      <t>シリョウ</t>
    </rPh>
    <rPh sb="9" eb="11">
      <t>イチラン</t>
    </rPh>
    <phoneticPr fontId="4"/>
  </si>
  <si>
    <t>【添付資料】</t>
    <rPh sb="1" eb="3">
      <t>テンプ</t>
    </rPh>
    <rPh sb="3" eb="5">
      <t>シリョウ</t>
    </rPh>
    <phoneticPr fontId="4"/>
  </si>
  <si>
    <t>看護師</t>
    <rPh sb="0" eb="3">
      <t>カンゴシ</t>
    </rPh>
    <phoneticPr fontId="4"/>
  </si>
  <si>
    <t>３．病院概要</t>
    <rPh sb="2" eb="4">
      <t>ビョウイン</t>
    </rPh>
    <rPh sb="4" eb="6">
      <t>ガイヨウ</t>
    </rPh>
    <phoneticPr fontId="4"/>
  </si>
  <si>
    <t>所属２次医療圏</t>
    <rPh sb="0" eb="2">
      <t>ショゾク</t>
    </rPh>
    <rPh sb="3" eb="4">
      <t>ジ</t>
    </rPh>
    <rPh sb="4" eb="6">
      <t>イリョウ</t>
    </rPh>
    <rPh sb="6" eb="7">
      <t>ケン</t>
    </rPh>
    <phoneticPr fontId="4"/>
  </si>
  <si>
    <t>別紙13</t>
    <rPh sb="0" eb="2">
      <t>ベッシ</t>
    </rPh>
    <phoneticPr fontId="4"/>
  </si>
  <si>
    <t>緩和ケアセンターの業務に協力する薬剤師を配置している。</t>
    <phoneticPr fontId="4"/>
  </si>
  <si>
    <t>ジェネラルマネージャーを中心に、歯科医師や医療心理に携わる者、理学療法士、管理栄養士、歯科衛生士などの診療従事者が連携している。</t>
    <phoneticPr fontId="4"/>
  </si>
  <si>
    <t>都道府県拠点病院を通じて、全国のがん診療連携拠点病院、特定領域がん診療連携拠点病院、地域がん診療病院の診療機能や診療実績等の情報提供やがん診療連携拠点病院によるPDCA確保に関する取組状況に関する情報提供を求め、必要に応じ当該都道府県内の地域拠点病院等の意見の活用を考慮した上で実地調査を行っている。</t>
    <phoneticPr fontId="4"/>
  </si>
  <si>
    <t>-</t>
    <phoneticPr fontId="4"/>
  </si>
  <si>
    <t>緊急対応が必要な患者や合併症を持ち高度な管理が必要な患者に対してがん診療連携拠点病院等と連携し適切ながん医療の提供を行っている。</t>
    <phoneticPr fontId="4"/>
  </si>
  <si>
    <t>特定領域における高い診療技術や知識を共有する観点から、がん診療連携拠点病院等との人材交流、合同のカンファレンス、診療業務や相談支援業務における情報共有等を行っている。</t>
    <phoneticPr fontId="4"/>
  </si>
  <si>
    <t>内容</t>
    <rPh sb="0" eb="1">
      <t>ウチ</t>
    </rPh>
    <rPh sb="1" eb="2">
      <t>カタチ</t>
    </rPh>
    <phoneticPr fontId="4"/>
  </si>
  <si>
    <t>精神保健福祉士</t>
    <rPh sb="0" eb="2">
      <t>セイシン</t>
    </rPh>
    <rPh sb="2" eb="4">
      <t>ホケン</t>
    </rPh>
    <rPh sb="4" eb="6">
      <t>フクシ</t>
    </rPh>
    <rPh sb="6" eb="7">
      <t>シ</t>
    </rPh>
    <phoneticPr fontId="4"/>
  </si>
  <si>
    <t>年</t>
    <rPh sb="0" eb="1">
      <t>ネン</t>
    </rPh>
    <phoneticPr fontId="4"/>
  </si>
  <si>
    <t>手術　K476$</t>
    <rPh sb="0" eb="2">
      <t>シュジュツ</t>
    </rPh>
    <phoneticPr fontId="4"/>
  </si>
  <si>
    <t>開胸手術　K511$、K514$、K518$</t>
    <rPh sb="0" eb="1">
      <t>カイ</t>
    </rPh>
    <rPh sb="1" eb="2">
      <t>キョウ</t>
    </rPh>
    <rPh sb="2" eb="4">
      <t>シュジュツ</t>
    </rPh>
    <phoneticPr fontId="4"/>
  </si>
  <si>
    <t xml:space="preserve">開腹手術　K695$
</t>
    <rPh sb="0" eb="2">
      <t>カイフク</t>
    </rPh>
    <rPh sb="2" eb="4">
      <t>シュジュツ</t>
    </rPh>
    <phoneticPr fontId="4"/>
  </si>
  <si>
    <t>郵便番号</t>
    <rPh sb="0" eb="2">
      <t>ユウビン</t>
    </rPh>
    <rPh sb="2" eb="4">
      <t>バンゴウ</t>
    </rPh>
    <phoneticPr fontId="4"/>
  </si>
  <si>
    <t>②　手術療法の提供体制</t>
    <phoneticPr fontId="4"/>
  </si>
  <si>
    <t>-</t>
    <phoneticPr fontId="4"/>
  </si>
  <si>
    <t>禁煙外来を実施している。</t>
    <phoneticPr fontId="4"/>
  </si>
  <si>
    <t>人</t>
    <phoneticPr fontId="4"/>
  </si>
  <si>
    <t>別紙12</t>
    <rPh sb="0" eb="2">
      <t>ベッシ</t>
    </rPh>
    <phoneticPr fontId="4"/>
  </si>
  <si>
    <t>病院名：</t>
    <rPh sb="0" eb="2">
      <t>ビョウイン</t>
    </rPh>
    <rPh sb="2" eb="3">
      <t>メイ</t>
    </rPh>
    <phoneticPr fontId="3"/>
  </si>
  <si>
    <t>期間：</t>
    <rPh sb="0" eb="2">
      <t>キカン</t>
    </rPh>
    <phoneticPr fontId="3"/>
  </si>
  <si>
    <t>　肺がん</t>
    <phoneticPr fontId="4"/>
  </si>
  <si>
    <t>医療法（昭和２３年法律第２０５号）第４条の２に基づく特定機能病院を地域拠点病院として指定する場合には、IIの地域拠点病院の指定要件に加え、IIIの要件を満たすこと。</t>
    <phoneticPr fontId="4"/>
  </si>
  <si>
    <t>国立がん研究センターによる研修に関する情報や国協議会での決定事項が確実に都道府県内で共有される体制を整備している。</t>
    <rPh sb="0" eb="2">
      <t>コクリツ</t>
    </rPh>
    <rPh sb="4" eb="6">
      <t>ケンキュウ</t>
    </rPh>
    <phoneticPr fontId="4"/>
  </si>
  <si>
    <t>祝祭日、年末年始以外の休み（創立記念日など）</t>
    <rPh sb="0" eb="3">
      <t>シュクサイジツ</t>
    </rPh>
    <rPh sb="4" eb="6">
      <t>ネンマツ</t>
    </rPh>
    <rPh sb="6" eb="8">
      <t>ネンシ</t>
    </rPh>
    <rPh sb="8" eb="10">
      <t>イガイ</t>
    </rPh>
    <rPh sb="11" eb="12">
      <t>ヤス</t>
    </rPh>
    <rPh sb="14" eb="16">
      <t>ソウリツ</t>
    </rPh>
    <rPh sb="16" eb="19">
      <t>キネンビ</t>
    </rPh>
    <phoneticPr fontId="4"/>
  </si>
  <si>
    <t>（内線）</t>
    <rPh sb="1" eb="3">
      <t>ナイセン</t>
    </rPh>
    <phoneticPr fontId="4"/>
  </si>
  <si>
    <t>窓口の名称</t>
    <rPh sb="3" eb="5">
      <t>メイショウ</t>
    </rPh>
    <phoneticPr fontId="4"/>
  </si>
  <si>
    <t>アド
レス</t>
    <phoneticPr fontId="4"/>
  </si>
  <si>
    <t>主な診療内容・特色</t>
    <rPh sb="0" eb="1">
      <t>オモ</t>
    </rPh>
    <rPh sb="2" eb="4">
      <t>シンリョウ</t>
    </rPh>
    <rPh sb="4" eb="6">
      <t>ナイヨウ</t>
    </rPh>
    <rPh sb="7" eb="9">
      <t>トクショク</t>
    </rPh>
    <phoneticPr fontId="4"/>
  </si>
  <si>
    <t>担当診療科名</t>
    <rPh sb="0" eb="2">
      <t>タントウ</t>
    </rPh>
    <rPh sb="2" eb="4">
      <t>シンリョウ</t>
    </rPh>
    <rPh sb="4" eb="5">
      <t>カ</t>
    </rPh>
    <rPh sb="5" eb="6">
      <t>ナ</t>
    </rPh>
    <phoneticPr fontId="4"/>
  </si>
  <si>
    <t>緩和ケア外来の名称</t>
    <rPh sb="0" eb="2">
      <t>カンワ</t>
    </rPh>
    <rPh sb="4" eb="6">
      <t>ガイライ</t>
    </rPh>
    <rPh sb="7" eb="9">
      <t>メイショウ</t>
    </rPh>
    <phoneticPr fontId="4"/>
  </si>
  <si>
    <t>緩和ケア外来の状況</t>
    <rPh sb="0" eb="2">
      <t>カンワ</t>
    </rPh>
    <rPh sb="4" eb="6">
      <t>ガイライ</t>
    </rPh>
    <rPh sb="7" eb="9">
      <t>ジョウキョウ</t>
    </rPh>
    <phoneticPr fontId="3"/>
  </si>
  <si>
    <t>がん患者とその家族に対して診療に関する説明を行う際には、他施設におけるセカンドオピニオンの活用についても説明を行う体制を整備すること。その際、セカンドオピニオンを求めることにより不利益を被ることがない旨を明確に説明する体制を整備している。</t>
    <phoneticPr fontId="4"/>
  </si>
  <si>
    <t>国立がん研究センターがん対策情報センター（以下「がん対策情報センター」という。）による研修を修了した専従および専任の相談支援に携わる者を１人ずつ配置すること。当該者のうち、１名は相談員基礎研修（１）、（２）を、もう１名は基礎研修（１）～（３）を修了している。</t>
    <phoneticPr fontId="4"/>
  </si>
  <si>
    <t>緩和ケア病棟入院料の届出・受理</t>
    <rPh sb="0" eb="2">
      <t>カンワ</t>
    </rPh>
    <rPh sb="4" eb="6">
      <t>ビョウトウ</t>
    </rPh>
    <rPh sb="6" eb="8">
      <t>ニュウイン</t>
    </rPh>
    <rPh sb="8" eb="9">
      <t>リョウ</t>
    </rPh>
    <rPh sb="10" eb="12">
      <t>トドケデ</t>
    </rPh>
    <rPh sb="13" eb="15">
      <t>ジュリ</t>
    </rPh>
    <phoneticPr fontId="4"/>
  </si>
  <si>
    <t>緩和ケア病棟を有している</t>
    <rPh sb="0" eb="2">
      <t>カンワ</t>
    </rPh>
    <rPh sb="4" eb="6">
      <t>ビョウトウ</t>
    </rPh>
    <rPh sb="7" eb="8">
      <t>ユウ</t>
    </rPh>
    <phoneticPr fontId="4"/>
  </si>
  <si>
    <t>※緩和ケア病棟が設定されている場合に限り、「2」以降を記載してください。</t>
    <rPh sb="5" eb="7">
      <t>ビョウトウ</t>
    </rPh>
    <phoneticPr fontId="4"/>
  </si>
  <si>
    <t>緩和ケア病棟の状況</t>
    <rPh sb="0" eb="2">
      <t>カンワ</t>
    </rPh>
    <rPh sb="7" eb="9">
      <t>ジョウキョウ</t>
    </rPh>
    <phoneticPr fontId="3"/>
  </si>
  <si>
    <t>臨床試験コーディネーター</t>
    <rPh sb="0" eb="2">
      <t>リンショウ</t>
    </rPh>
    <rPh sb="2" eb="4">
      <t>シケン</t>
    </rPh>
    <phoneticPr fontId="4"/>
  </si>
  <si>
    <t>別紙1</t>
    <rPh sb="0" eb="2">
      <t>ベッシ</t>
    </rPh>
    <phoneticPr fontId="4"/>
  </si>
  <si>
    <t>別紙2</t>
    <rPh sb="0" eb="2">
      <t>ベッシ</t>
    </rPh>
    <phoneticPr fontId="4"/>
  </si>
  <si>
    <t>臨床試験・治験の実施状況および問い合わせ窓口</t>
  </si>
  <si>
    <t>③　放射線治療の提供体制</t>
    <phoneticPr fontId="4"/>
  </si>
  <si>
    <t>⑤　緩和ケアの提供体制</t>
    <phoneticPr fontId="4"/>
  </si>
  <si>
    <t>i</t>
    <phoneticPr fontId="4"/>
  </si>
  <si>
    <t>ii</t>
    <phoneticPr fontId="4"/>
  </si>
  <si>
    <t>iii</t>
    <phoneticPr fontId="4"/>
  </si>
  <si>
    <t>iv</t>
    <phoneticPr fontId="4"/>
  </si>
  <si>
    <t>⑦　セカンドオピニオンの提示体制</t>
    <phoneticPr fontId="4"/>
  </si>
  <si>
    <t>（２）診療従事者</t>
    <phoneticPr fontId="4"/>
  </si>
  <si>
    <t>③　その他</t>
    <phoneticPr fontId="4"/>
  </si>
  <si>
    <t>（３）医療施設</t>
    <phoneticPr fontId="4"/>
  </si>
  <si>
    <t>②　敷地内禁煙等</t>
    <phoneticPr fontId="4"/>
  </si>
  <si>
    <t>２　診療実績</t>
    <phoneticPr fontId="4"/>
  </si>
  <si>
    <t>３　研修の実施体制</t>
    <phoneticPr fontId="4"/>
  </si>
  <si>
    <t>（１）相談支援センター</t>
    <phoneticPr fontId="4"/>
  </si>
  <si>
    <t>＜相談支援センターの業務＞</t>
    <phoneticPr fontId="4"/>
  </si>
  <si>
    <t>②</t>
    <phoneticPr fontId="4"/>
  </si>
  <si>
    <t>③</t>
    <phoneticPr fontId="4"/>
  </si>
  <si>
    <t>III　特定機能病院を地域がん診療連携拠点病院として指定する場合の指定要件について</t>
    <rPh sb="4" eb="6">
      <t>トクテイ</t>
    </rPh>
    <rPh sb="6" eb="8">
      <t>キノウ</t>
    </rPh>
    <rPh sb="8" eb="10">
      <t>ビョウイン</t>
    </rPh>
    <rPh sb="11" eb="13">
      <t>チイキ</t>
    </rPh>
    <rPh sb="15" eb="17">
      <t>シンリョウ</t>
    </rPh>
    <rPh sb="17" eb="19">
      <t>レンケイ</t>
    </rPh>
    <rPh sb="19" eb="21">
      <t>キョテン</t>
    </rPh>
    <rPh sb="21" eb="23">
      <t>ビョウイン</t>
    </rPh>
    <rPh sb="26" eb="28">
      <t>シテイ</t>
    </rPh>
    <rPh sb="30" eb="32">
      <t>バアイ</t>
    </rPh>
    <rPh sb="33" eb="35">
      <t>シテイ</t>
    </rPh>
    <rPh sb="35" eb="37">
      <t>ヨウケン</t>
    </rPh>
    <phoneticPr fontId="4"/>
  </si>
  <si>
    <t>II　地域がん診療連携拠点病院の指定要件について</t>
    <rPh sb="3" eb="5">
      <t>チイキ</t>
    </rPh>
    <rPh sb="7" eb="9">
      <t>シンリョウ</t>
    </rPh>
    <rPh sb="9" eb="11">
      <t>レンケイ</t>
    </rPh>
    <rPh sb="11" eb="13">
      <t>キョテン</t>
    </rPh>
    <rPh sb="13" eb="15">
      <t>ビョウイン</t>
    </rPh>
    <rPh sb="16" eb="18">
      <t>シテイ</t>
    </rPh>
    <rPh sb="18" eb="20">
      <t>ヨウケン</t>
    </rPh>
    <phoneticPr fontId="4"/>
  </si>
  <si>
    <t>IV　都道府県がん診療連携拠点病院の指定要件について</t>
    <rPh sb="3" eb="7">
      <t>トドウフケン</t>
    </rPh>
    <rPh sb="9" eb="11">
      <t>シンリョウ</t>
    </rPh>
    <rPh sb="11" eb="13">
      <t>レンケイ</t>
    </rPh>
    <rPh sb="13" eb="15">
      <t>キョテン</t>
    </rPh>
    <rPh sb="15" eb="17">
      <t>ビョウイン</t>
    </rPh>
    <rPh sb="18" eb="20">
      <t>シテイ</t>
    </rPh>
    <rPh sb="20" eb="22">
      <t>ヨウケン</t>
    </rPh>
    <phoneticPr fontId="4"/>
  </si>
  <si>
    <t>⑧</t>
    <phoneticPr fontId="4"/>
  </si>
  <si>
    <t>⑨</t>
    <phoneticPr fontId="4"/>
  </si>
  <si>
    <t>⑩</t>
    <phoneticPr fontId="4"/>
  </si>
  <si>
    <t>相談支援センターの相談件数と相談支援内容</t>
    <rPh sb="0" eb="2">
      <t>ソウダン</t>
    </rPh>
    <rPh sb="2" eb="4">
      <t>シエン</t>
    </rPh>
    <rPh sb="9" eb="11">
      <t>ソウダン</t>
    </rPh>
    <rPh sb="11" eb="13">
      <t>ケンスウ</t>
    </rPh>
    <rPh sb="14" eb="16">
      <t>ソウダン</t>
    </rPh>
    <rPh sb="16" eb="18">
      <t>シエン</t>
    </rPh>
    <rPh sb="18" eb="20">
      <t>ナイヨウ</t>
    </rPh>
    <phoneticPr fontId="4"/>
  </si>
  <si>
    <t>①　専門的な知識および技能を有する医師の配置</t>
  </si>
  <si>
    <t>②　専門的な知識および技能を有する医師以外の診療従事者の配置</t>
  </si>
  <si>
    <t>①　専門的ながん医療を提供するための治療機器および治療室等の設置</t>
  </si>
  <si>
    <t>がん患者およびその家族が心の悩みや体験等を語り合うための場を設けている。</t>
  </si>
  <si>
    <t>都道府県内の院内がん登録に関する情報の収集および院内がん登録実務者の育成等を行っている。</t>
  </si>
  <si>
    <t>公益社団法人　日本臨床細胞学会　細胞検査士</t>
    <rPh sb="0" eb="2">
      <t>コウエキ</t>
    </rPh>
    <rPh sb="2" eb="4">
      <t>シャダン</t>
    </rPh>
    <rPh sb="4" eb="6">
      <t>ホウジン</t>
    </rPh>
    <rPh sb="7" eb="9">
      <t>ニホン</t>
    </rPh>
    <rPh sb="9" eb="11">
      <t>リンショウ</t>
    </rPh>
    <rPh sb="11" eb="13">
      <t>サイボウ</t>
    </rPh>
    <rPh sb="13" eb="15">
      <t>ガッカイ</t>
    </rPh>
    <rPh sb="16" eb="18">
      <t>サイボウ</t>
    </rPh>
    <rPh sb="18" eb="20">
      <t>ケンサ</t>
    </rPh>
    <rPh sb="20" eb="21">
      <t>シ</t>
    </rPh>
    <phoneticPr fontId="4"/>
  </si>
  <si>
    <t>介護福祉士</t>
    <rPh sb="0" eb="2">
      <t>カイゴ</t>
    </rPh>
    <rPh sb="2" eb="4">
      <t>フクシ</t>
    </rPh>
    <rPh sb="4" eb="5">
      <t>シ</t>
    </rPh>
    <phoneticPr fontId="4"/>
  </si>
  <si>
    <t>１．推薦区分</t>
  </si>
  <si>
    <t>住所</t>
  </si>
  <si>
    <t>（指定）</t>
    <rPh sb="1" eb="3">
      <t>シテイ</t>
    </rPh>
    <phoneticPr fontId="4"/>
  </si>
  <si>
    <t>様式</t>
    <rPh sb="0" eb="2">
      <t>ヨウシキ</t>
    </rPh>
    <phoneticPr fontId="4"/>
  </si>
  <si>
    <t>日本放射線治療専門放射線技師認定機構 放射線治療専門放射線技師</t>
    <rPh sb="0" eb="2">
      <t>ニホン</t>
    </rPh>
    <rPh sb="2" eb="5">
      <t>ホウシャセン</t>
    </rPh>
    <rPh sb="5" eb="7">
      <t>チリョウ</t>
    </rPh>
    <rPh sb="7" eb="9">
      <t>センモン</t>
    </rPh>
    <rPh sb="9" eb="12">
      <t>ホウシャセン</t>
    </rPh>
    <rPh sb="12" eb="14">
      <t>ギシ</t>
    </rPh>
    <rPh sb="14" eb="16">
      <t>ニンテイ</t>
    </rPh>
    <rPh sb="16" eb="18">
      <t>キコウ</t>
    </rPh>
    <phoneticPr fontId="4"/>
  </si>
  <si>
    <t xml:space="preserve">開腹手術　K7193、K739$、K740$
</t>
    <rPh sb="0" eb="2">
      <t>カイフク</t>
    </rPh>
    <rPh sb="2" eb="4">
      <t>シュジュツ</t>
    </rPh>
    <phoneticPr fontId="4"/>
  </si>
  <si>
    <t>放射線治療品質管理機構　放射線治療品質管理士</t>
    <rPh sb="0" eb="3">
      <t>ホウシャセン</t>
    </rPh>
    <rPh sb="3" eb="5">
      <t>チリョウ</t>
    </rPh>
    <rPh sb="5" eb="7">
      <t>ヒンシツ</t>
    </rPh>
    <rPh sb="7" eb="9">
      <t>カンリ</t>
    </rPh>
    <rPh sb="9" eb="11">
      <t>キコウ</t>
    </rPh>
    <rPh sb="12" eb="15">
      <t>ホウシャセン</t>
    </rPh>
    <rPh sb="15" eb="17">
      <t>チリョウ</t>
    </rPh>
    <rPh sb="17" eb="19">
      <t>ヒンシツ</t>
    </rPh>
    <rPh sb="19" eb="21">
      <t>カンリ</t>
    </rPh>
    <rPh sb="21" eb="22">
      <t>シ</t>
    </rPh>
    <phoneticPr fontId="4"/>
  </si>
  <si>
    <t>頭部／頸部</t>
    <rPh sb="3" eb="4">
      <t>クビ</t>
    </rPh>
    <rPh sb="4" eb="5">
      <t>ブ</t>
    </rPh>
    <phoneticPr fontId="4"/>
  </si>
  <si>
    <t>電話</t>
    <rPh sb="0" eb="2">
      <t>デンワ</t>
    </rPh>
    <phoneticPr fontId="4"/>
  </si>
  <si>
    <t>※（常勤換算）</t>
    <rPh sb="2" eb="4">
      <t>ジョウキン</t>
    </rPh>
    <rPh sb="4" eb="6">
      <t>カンサン</t>
    </rPh>
    <phoneticPr fontId="4"/>
  </si>
  <si>
    <t>検査等の実施状況</t>
    <rPh sb="0" eb="2">
      <t>ケンサ</t>
    </rPh>
    <rPh sb="2" eb="3">
      <t>トウ</t>
    </rPh>
    <rPh sb="4" eb="6">
      <t>ジッシ</t>
    </rPh>
    <rPh sb="6" eb="8">
      <t>ジョウキョウ</t>
    </rPh>
    <phoneticPr fontId="4"/>
  </si>
  <si>
    <t>大腸がん</t>
    <rPh sb="0" eb="2">
      <t>ダイチョウ</t>
    </rPh>
    <phoneticPr fontId="4"/>
  </si>
  <si>
    <t>　</t>
    <phoneticPr fontId="4"/>
  </si>
  <si>
    <t>イ</t>
    <phoneticPr fontId="4"/>
  </si>
  <si>
    <t>（１）</t>
    <phoneticPr fontId="4"/>
  </si>
  <si>
    <t>社会福祉士</t>
    <rPh sb="0" eb="5">
      <t>シャカイフクシシ</t>
    </rPh>
    <phoneticPr fontId="4"/>
  </si>
  <si>
    <t>回</t>
    <rPh sb="0" eb="1">
      <t>カイ</t>
    </rPh>
    <phoneticPr fontId="4"/>
  </si>
  <si>
    <t>　</t>
    <phoneticPr fontId="4"/>
  </si>
  <si>
    <t>一般社団法人　日本医療薬学会　がん専門薬剤師</t>
    <rPh sb="0" eb="2">
      <t>イッパン</t>
    </rPh>
    <rPh sb="2" eb="4">
      <t>シャダン</t>
    </rPh>
    <rPh sb="4" eb="6">
      <t>ホウジン</t>
    </rPh>
    <rPh sb="7" eb="9">
      <t>ニホン</t>
    </rPh>
    <rPh sb="9" eb="11">
      <t>イリョウ</t>
    </rPh>
    <rPh sb="11" eb="12">
      <t>グスリ</t>
    </rPh>
    <rPh sb="12" eb="14">
      <t>ガッカイ</t>
    </rPh>
    <rPh sb="17" eb="19">
      <t>センモン</t>
    </rPh>
    <rPh sb="19" eb="22">
      <t>ヤクザイシ</t>
    </rPh>
    <phoneticPr fontId="4"/>
  </si>
  <si>
    <t>例：自施設で実施している、同一医療法人の施設で実施している、連携している訪問看護ケアステーションを紹介している、など</t>
    <phoneticPr fontId="4"/>
  </si>
  <si>
    <t>訪問看護ケアの有無</t>
  </si>
  <si>
    <t>例：家族用キッチン、家族室、談話室、ランドリー、デイルーム（食事や面会者との談話、ボランティアによるティーサービスがある）、特殊入浴室</t>
    <phoneticPr fontId="4"/>
  </si>
  <si>
    <t>緩和ケア病棟の設備</t>
  </si>
  <si>
    <t>（例）　　精神保健福祉士</t>
    <rPh sb="1" eb="2">
      <t>レイ</t>
    </rPh>
    <rPh sb="5" eb="7">
      <t>セイシン</t>
    </rPh>
    <rPh sb="7" eb="9">
      <t>ホケン</t>
    </rPh>
    <rPh sb="9" eb="12">
      <t>フクシシ</t>
    </rPh>
    <phoneticPr fontId="4"/>
  </si>
  <si>
    <t>（例）　　　医師</t>
    <rPh sb="1" eb="2">
      <t>レイ</t>
    </rPh>
    <rPh sb="6" eb="8">
      <t>イシ</t>
    </rPh>
    <phoneticPr fontId="4"/>
  </si>
  <si>
    <r>
      <rPr>
        <sz val="9"/>
        <rFont val="ＭＳ Ｐゴシック"/>
        <family val="3"/>
        <charset val="128"/>
      </rPr>
      <t xml:space="preserve">緩和ケア病棟を担当するスタッフの職種・人数（人）
</t>
    </r>
    <r>
      <rPr>
        <sz val="10"/>
        <rFont val="ＭＳ Ｐゴシック"/>
        <family val="3"/>
        <charset val="128"/>
      </rPr>
      <t xml:space="preserve">
</t>
    </r>
    <r>
      <rPr>
        <sz val="8"/>
        <rFont val="ＭＳ Ｐゴシック"/>
        <family val="3"/>
        <charset val="128"/>
      </rPr>
      <t>※常勤・非常勤、専従・専任・兼任などに関わらず、緩和ケア病棟の診療に携わっているスタッフについて記載してください。</t>
    </r>
    <rPh sb="0" eb="2">
      <t>カンワ</t>
    </rPh>
    <rPh sb="4" eb="6">
      <t>ビョウトウ</t>
    </rPh>
    <rPh sb="7" eb="9">
      <t>タントウ</t>
    </rPh>
    <rPh sb="16" eb="18">
      <t>ショクシュ</t>
    </rPh>
    <rPh sb="19" eb="21">
      <t>ニンズウ</t>
    </rPh>
    <rPh sb="22" eb="23">
      <t>ニン</t>
    </rPh>
    <phoneticPr fontId="4"/>
  </si>
  <si>
    <t>アドレス</t>
    <phoneticPr fontId="4"/>
  </si>
  <si>
    <t>床</t>
    <rPh sb="0" eb="1">
      <t>トコ</t>
    </rPh>
    <phoneticPr fontId="4"/>
  </si>
  <si>
    <t>緩和ケア病棟の病床数</t>
    <rPh sb="0" eb="2">
      <t>カンワ</t>
    </rPh>
    <rPh sb="7" eb="10">
      <t>ビョウショウスウ</t>
    </rPh>
    <phoneticPr fontId="4"/>
  </si>
  <si>
    <t>緩和ケア病棟の形式</t>
    <rPh sb="0" eb="2">
      <t>カンワ</t>
    </rPh>
    <phoneticPr fontId="4"/>
  </si>
  <si>
    <t>非常勤</t>
    <rPh sb="0" eb="3">
      <t>ヒジョウキン</t>
    </rPh>
    <phoneticPr fontId="4"/>
  </si>
  <si>
    <t>（１）診療機能</t>
  </si>
  <si>
    <t>総数</t>
    <rPh sb="0" eb="2">
      <t>ソウスウ</t>
    </rPh>
    <phoneticPr fontId="4"/>
  </si>
  <si>
    <t>病院概要</t>
    <rPh sb="0" eb="2">
      <t>ビョウイン</t>
    </rPh>
    <rPh sb="2" eb="4">
      <t>ガイヨウ</t>
    </rPh>
    <phoneticPr fontId="4"/>
  </si>
  <si>
    <t>がん診療連携拠点病院の指定要件等について</t>
    <rPh sb="2" eb="4">
      <t>シンリョウ</t>
    </rPh>
    <rPh sb="4" eb="6">
      <t>レンケイ</t>
    </rPh>
    <rPh sb="6" eb="8">
      <t>キョテン</t>
    </rPh>
    <rPh sb="8" eb="10">
      <t>ビョウイン</t>
    </rPh>
    <rPh sb="11" eb="13">
      <t>シテイ</t>
    </rPh>
    <rPh sb="13" eb="15">
      <t>ヨウケン</t>
    </rPh>
    <rPh sb="15" eb="16">
      <t>トウ</t>
    </rPh>
    <phoneticPr fontId="4"/>
  </si>
  <si>
    <t>病院名：</t>
    <rPh sb="0" eb="2">
      <t>ビョウイン</t>
    </rPh>
    <rPh sb="2" eb="3">
      <t>メイ</t>
    </rPh>
    <phoneticPr fontId="4"/>
  </si>
  <si>
    <t>(2)所在地等</t>
    <rPh sb="6" eb="7">
      <t>トウ</t>
    </rPh>
    <phoneticPr fontId="4"/>
  </si>
  <si>
    <t>人</t>
    <rPh sb="0" eb="1">
      <t>ニン</t>
    </rPh>
    <phoneticPr fontId="4"/>
  </si>
  <si>
    <t>床</t>
    <rPh sb="0" eb="1">
      <t>ユカ</t>
    </rPh>
    <phoneticPr fontId="4"/>
  </si>
  <si>
    <t>件</t>
    <rPh sb="0" eb="1">
      <t>ケン</t>
    </rPh>
    <phoneticPr fontId="4"/>
  </si>
  <si>
    <t>歯科医師</t>
    <rPh sb="0" eb="2">
      <t>シカ</t>
    </rPh>
    <rPh sb="2" eb="4">
      <t>イシ</t>
    </rPh>
    <phoneticPr fontId="4"/>
  </si>
  <si>
    <t>常勤</t>
    <rPh sb="0" eb="2">
      <t>ジョウキン</t>
    </rPh>
    <phoneticPr fontId="4"/>
  </si>
  <si>
    <t>薬剤師</t>
    <rPh sb="0" eb="3">
      <t>ヤクザイシ</t>
    </rPh>
    <phoneticPr fontId="4"/>
  </si>
  <si>
    <t>保健師</t>
    <rPh sb="0" eb="2">
      <t>ホケン</t>
    </rPh>
    <rPh sb="2" eb="3">
      <t>シ</t>
    </rPh>
    <phoneticPr fontId="4"/>
  </si>
  <si>
    <t>看護師</t>
    <rPh sb="0" eb="2">
      <t>カンゴ</t>
    </rPh>
    <rPh sb="2" eb="3">
      <t>シ</t>
    </rPh>
    <phoneticPr fontId="4"/>
  </si>
  <si>
    <t>③その他専門的技術・知識を有する医療従事者</t>
    <rPh sb="3" eb="4">
      <t>ホカ</t>
    </rPh>
    <rPh sb="6" eb="7">
      <t>テキ</t>
    </rPh>
    <rPh sb="7" eb="9">
      <t>ギジュツ</t>
    </rPh>
    <rPh sb="10" eb="12">
      <t>チシキ</t>
    </rPh>
    <rPh sb="13" eb="14">
      <t>ユウ</t>
    </rPh>
    <rPh sb="16" eb="21">
      <t>イリョウジュウジシャ</t>
    </rPh>
    <phoneticPr fontId="4"/>
  </si>
  <si>
    <t>④その他の従事者</t>
    <rPh sb="3" eb="4">
      <t>タ</t>
    </rPh>
    <rPh sb="5" eb="8">
      <t>ジュウジシャ</t>
    </rPh>
    <phoneticPr fontId="4"/>
  </si>
  <si>
    <t>病理診断の件数</t>
    <rPh sb="0" eb="1">
      <t>ビョウ</t>
    </rPh>
    <rPh sb="1" eb="2">
      <t>リ</t>
    </rPh>
    <rPh sb="2" eb="4">
      <t>シンダン</t>
    </rPh>
    <rPh sb="5" eb="7">
      <t>ケンスウ</t>
    </rPh>
    <phoneticPr fontId="4"/>
  </si>
  <si>
    <t>倫理審査委員会</t>
    <rPh sb="0" eb="2">
      <t>リンリ</t>
    </rPh>
    <rPh sb="2" eb="4">
      <t>シンサ</t>
    </rPh>
    <rPh sb="4" eb="7">
      <t>イインカイ</t>
    </rPh>
    <phoneticPr fontId="4"/>
  </si>
  <si>
    <t>なし</t>
  </si>
  <si>
    <t>A</t>
  </si>
  <si>
    <t>診療連携を行っている地域の医療機関等の診療従事者も参加する合同のカンファレンスを毎年定期的に開催している。</t>
  </si>
  <si>
    <t>研修修了者について、患者とその家族に対してわかりやすく情報提供している。</t>
    <phoneticPr fontId="4"/>
  </si>
  <si>
    <t>看護カンファレンスを週１回程度開催し、患者とその家族の苦痛に関する情報を外来や病棟看護師等と共有している。</t>
    <phoneticPr fontId="4"/>
  </si>
  <si>
    <t>緊急緩和ケア病床を確保し、かかりつけ患者や連携協力リストを作成した在宅療養支援診療所等からの紹介患者を対象として、緊急入院体制を整備している。</t>
    <phoneticPr fontId="4"/>
  </si>
  <si>
    <t>連携協力している在宅療養支援診療所等を対象にした患者の診療情報に係る相談等、いつでも連絡を取れる体制を整備している。</t>
    <phoneticPr fontId="4"/>
  </si>
  <si>
    <t>助産師</t>
    <rPh sb="0" eb="3">
      <t>ジョサンシ</t>
    </rPh>
    <phoneticPr fontId="4"/>
  </si>
  <si>
    <t>義肢装具士</t>
    <rPh sb="0" eb="2">
      <t>ギシ</t>
    </rPh>
    <rPh sb="2" eb="4">
      <t>ソウグ</t>
    </rPh>
    <rPh sb="4" eb="5">
      <t>シ</t>
    </rPh>
    <phoneticPr fontId="4"/>
  </si>
  <si>
    <t>臨床工学技士</t>
    <rPh sb="0" eb="2">
      <t>リンショウ</t>
    </rPh>
    <rPh sb="2" eb="4">
      <t>コウガク</t>
    </rPh>
    <rPh sb="4" eb="6">
      <t>ギシ</t>
    </rPh>
    <phoneticPr fontId="4"/>
  </si>
  <si>
    <t>治験審査委員会</t>
    <rPh sb="0" eb="2">
      <t>チケン</t>
    </rPh>
    <rPh sb="2" eb="4">
      <t>シンサ</t>
    </rPh>
    <rPh sb="4" eb="7">
      <t>イインカイ</t>
    </rPh>
    <phoneticPr fontId="4"/>
  </si>
  <si>
    <t>准看護師</t>
    <rPh sb="0" eb="1">
      <t>ジュン</t>
    </rPh>
    <rPh sb="1" eb="3">
      <t>カンゴ</t>
    </rPh>
    <rPh sb="3" eb="4">
      <t>シ</t>
    </rPh>
    <phoneticPr fontId="4"/>
  </si>
  <si>
    <t>視能訓練士</t>
    <rPh sb="0" eb="1">
      <t>シ</t>
    </rPh>
    <rPh sb="1" eb="2">
      <t>ノウ</t>
    </rPh>
    <rPh sb="2" eb="4">
      <t>クンレン</t>
    </rPh>
    <rPh sb="4" eb="5">
      <t>シ</t>
    </rPh>
    <phoneticPr fontId="4"/>
  </si>
  <si>
    <t>言語聴覚士</t>
    <rPh sb="0" eb="2">
      <t>ゲンゴ</t>
    </rPh>
    <rPh sb="2" eb="4">
      <t>チョウカク</t>
    </rPh>
    <rPh sb="4" eb="5">
      <t>シ</t>
    </rPh>
    <phoneticPr fontId="4"/>
  </si>
  <si>
    <t>歯科衛生士</t>
    <rPh sb="0" eb="2">
      <t>シカ</t>
    </rPh>
    <rPh sb="2" eb="4">
      <t>エイセイ</t>
    </rPh>
    <rPh sb="4" eb="5">
      <t>シ</t>
    </rPh>
    <phoneticPr fontId="4"/>
  </si>
  <si>
    <t>歯科技工士</t>
    <rPh sb="0" eb="2">
      <t>シカ</t>
    </rPh>
    <rPh sb="2" eb="5">
      <t>ギコウシ</t>
    </rPh>
    <phoneticPr fontId="4"/>
  </si>
  <si>
    <t>診療放射線技師</t>
    <rPh sb="0" eb="2">
      <t>シンリョウ</t>
    </rPh>
    <rPh sb="2" eb="5">
      <t>ホウシャセン</t>
    </rPh>
    <rPh sb="5" eb="7">
      <t>ギシ</t>
    </rPh>
    <phoneticPr fontId="4"/>
  </si>
  <si>
    <t>臨床検査技師</t>
    <rPh sb="0" eb="2">
      <t>リンショウ</t>
    </rPh>
    <rPh sb="2" eb="4">
      <t>ケンサ</t>
    </rPh>
    <rPh sb="4" eb="6">
      <t>ギシ</t>
    </rPh>
    <phoneticPr fontId="4"/>
  </si>
  <si>
    <t>衛生検査技師</t>
    <rPh sb="0" eb="2">
      <t>エイセイ</t>
    </rPh>
    <rPh sb="2" eb="4">
      <t>ケンサ</t>
    </rPh>
    <rPh sb="4" eb="6">
      <t>ギシ</t>
    </rPh>
    <phoneticPr fontId="4"/>
  </si>
  <si>
    <t>管理栄養士</t>
    <rPh sb="0" eb="2">
      <t>カンリ</t>
    </rPh>
    <rPh sb="2" eb="4">
      <t>エイヨウ</t>
    </rPh>
    <rPh sb="4" eb="5">
      <t>シ</t>
    </rPh>
    <phoneticPr fontId="4"/>
  </si>
  <si>
    <t>栄養士</t>
    <rPh sb="0" eb="3">
      <t>エイヨウシ</t>
    </rPh>
    <phoneticPr fontId="4"/>
  </si>
  <si>
    <t>院内がん登録部門の体制</t>
    <phoneticPr fontId="4"/>
  </si>
  <si>
    <t>(1)病院名　(表紙シートの病院名を反映）</t>
    <rPh sb="3" eb="5">
      <t>ビョウイン</t>
    </rPh>
    <rPh sb="5" eb="6">
      <t>メイ</t>
    </rPh>
    <rPh sb="8" eb="10">
      <t>ヒョウシ</t>
    </rPh>
    <rPh sb="14" eb="16">
      <t>ビョウイン</t>
    </rPh>
    <rPh sb="16" eb="17">
      <t>メイ</t>
    </rPh>
    <rPh sb="18" eb="20">
      <t>ハンエイ</t>
    </rPh>
    <phoneticPr fontId="4"/>
  </si>
  <si>
    <t>四病院団体協議会／医療研修推進財団　診療情報管理士</t>
    <rPh sb="0" eb="1">
      <t>ヨン</t>
    </rPh>
    <rPh sb="1" eb="3">
      <t>ビョウイン</t>
    </rPh>
    <rPh sb="3" eb="5">
      <t>ダンタイ</t>
    </rPh>
    <rPh sb="5" eb="8">
      <t>キョウギカイ</t>
    </rPh>
    <rPh sb="9" eb="11">
      <t>イリョウ</t>
    </rPh>
    <rPh sb="11" eb="13">
      <t>ケンシュウ</t>
    </rPh>
    <rPh sb="13" eb="15">
      <t>スイシン</t>
    </rPh>
    <rPh sb="15" eb="17">
      <t>ザイダン</t>
    </rPh>
    <rPh sb="18" eb="20">
      <t>シンリョウ</t>
    </rPh>
    <rPh sb="20" eb="22">
      <t>ジョウホウ</t>
    </rPh>
    <rPh sb="22" eb="24">
      <t>カンリ</t>
    </rPh>
    <rPh sb="24" eb="25">
      <t>シ</t>
    </rPh>
    <phoneticPr fontId="4"/>
  </si>
  <si>
    <r>
      <t>・ 常勤医師数：「常勤」とは、当該医療機関で定めている1週間の就業時間すべて勤務している者をいい、正規・非正規は問わないものとする。ただし、当該医療機関で定めている就業時間が32時間に満たない場合は、常勤とはみなさない</t>
    </r>
    <r>
      <rPr>
        <sz val="12"/>
        <rFont val="ＭＳ Ｐゴシック"/>
        <family val="3"/>
        <charset val="128"/>
      </rPr>
      <t>（「医療法第２１条の規定に基づく人員の算出に当たっての取扱い等について」（平成１０年６月２６日付け健政発第７７７号・医薬発第５７４号、厚生省健康政策局長・医薬安全局長連名通知）の別添「常勤医師等の取扱いについて」を参照）</t>
    </r>
    <r>
      <rPr>
        <sz val="14"/>
        <rFont val="ＭＳ Ｐゴシック"/>
        <family val="3"/>
        <charset val="128"/>
      </rPr>
      <t>。</t>
    </r>
    <rPh sb="100" eb="102">
      <t>ジョウキン</t>
    </rPh>
    <rPh sb="216" eb="218">
      <t>サンショウ</t>
    </rPh>
    <phoneticPr fontId="4"/>
  </si>
  <si>
    <t>注2）研修医は除いてください。</t>
    <rPh sb="7" eb="8">
      <t>ノゾ</t>
    </rPh>
    <phoneticPr fontId="4"/>
  </si>
  <si>
    <t>注1）様式4のIIの１の（２）診療従事者の回答と齟齬がないように記載してください。</t>
    <phoneticPr fontId="4"/>
  </si>
  <si>
    <t>相談支援センターの体制</t>
    <phoneticPr fontId="4"/>
  </si>
  <si>
    <t>相談支援に関し十分な経験を有するがん患者団体との連携協力体制構築の取り組みの状況</t>
    <phoneticPr fontId="4"/>
  </si>
  <si>
    <t>ＰＤＣＡサイクルの構築体制について</t>
    <phoneticPr fontId="4"/>
  </si>
  <si>
    <t>特定のがん種に対する集学的治療提供体制について</t>
    <phoneticPr fontId="4"/>
  </si>
  <si>
    <t>がん診療連携拠点病院等との連携診療体制について</t>
    <phoneticPr fontId="4"/>
  </si>
  <si>
    <t>問い合わせ先</t>
    <phoneticPr fontId="4"/>
  </si>
  <si>
    <t>様式3</t>
    <rPh sb="0" eb="2">
      <t>ヨウシキ</t>
    </rPh>
    <phoneticPr fontId="4"/>
  </si>
  <si>
    <t>様式4</t>
    <rPh sb="0" eb="2">
      <t>ヨウシキ</t>
    </rPh>
    <phoneticPr fontId="4"/>
  </si>
  <si>
    <t>人</t>
  </si>
  <si>
    <t>人</t>
    <rPh sb="0" eb="1">
      <t>ヒト</t>
    </rPh>
    <phoneticPr fontId="4"/>
  </si>
  <si>
    <t>理学療法士</t>
    <rPh sb="0" eb="2">
      <t>リガク</t>
    </rPh>
    <rPh sb="2" eb="4">
      <t>リョウホウ</t>
    </rPh>
    <rPh sb="4" eb="5">
      <t>シ</t>
    </rPh>
    <phoneticPr fontId="4"/>
  </si>
  <si>
    <t>作業療法士</t>
    <rPh sb="0" eb="2">
      <t>サギョウ</t>
    </rPh>
    <rPh sb="2" eb="4">
      <t>リョウホウ</t>
    </rPh>
    <rPh sb="4" eb="5">
      <t>シ</t>
    </rPh>
    <phoneticPr fontId="4"/>
  </si>
  <si>
    <t>乳がん（C50$、D05$）の手術件数</t>
    <rPh sb="15" eb="17">
      <t>シュジュツ</t>
    </rPh>
    <rPh sb="17" eb="19">
      <t>ケンスウ</t>
    </rPh>
    <phoneticPr fontId="4"/>
  </si>
  <si>
    <t>⑤</t>
    <phoneticPr fontId="4"/>
  </si>
  <si>
    <t>※複数の資格を有する者は、主たる業務に係る職種についてのみ記載。</t>
    <rPh sb="1" eb="3">
      <t>フクスウ</t>
    </rPh>
    <rPh sb="4" eb="6">
      <t>シカク</t>
    </rPh>
    <rPh sb="7" eb="8">
      <t>ユウ</t>
    </rPh>
    <rPh sb="10" eb="11">
      <t>モノ</t>
    </rPh>
    <rPh sb="13" eb="14">
      <t>シュ</t>
    </rPh>
    <rPh sb="16" eb="18">
      <t>ギョウム</t>
    </rPh>
    <rPh sb="19" eb="20">
      <t>カカ</t>
    </rPh>
    <rPh sb="21" eb="23">
      <t>ショクシュ</t>
    </rPh>
    <rPh sb="29" eb="31">
      <t>キサイ</t>
    </rPh>
    <phoneticPr fontId="4"/>
  </si>
  <si>
    <t>国立がん研究センター中央病院および東病院</t>
    <phoneticPr fontId="4"/>
  </si>
  <si>
    <t>区分</t>
    <rPh sb="0" eb="2">
      <t>クブン</t>
    </rPh>
    <phoneticPr fontId="4"/>
  </si>
  <si>
    <t>当該部門の長として、専従かつ常勤の医師を配置している。</t>
    <phoneticPr fontId="4"/>
  </si>
  <si>
    <t>特定機能病院の承認</t>
    <phoneticPr fontId="4"/>
  </si>
  <si>
    <t>-</t>
    <phoneticPr fontId="4"/>
  </si>
  <si>
    <r>
      <t>※印刷範囲外です。メモ書きとして使えますが、提出前には</t>
    </r>
    <r>
      <rPr>
        <sz val="10"/>
        <color indexed="6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</si>
  <si>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</si>
  <si>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r>
      <t>※印刷範囲外です。メモ書きとして使えますが、提出前には</t>
    </r>
    <r>
      <rPr>
        <sz val="8"/>
        <color indexed="60"/>
        <rFont val="ＭＳ Ｐゴシック"/>
        <family val="3"/>
        <charset val="128"/>
      </rPr>
      <t>個人情報などの記載がないこと</t>
    </r>
    <r>
      <rPr>
        <sz val="8"/>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</si>
  <si>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</si>
  <si>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</si>
  <si>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r>
      <t xml:space="preserve">各別紙に「記載の有無」「別添資料の有無」をチェックする欄があり、このシートに反映されます。
</t>
    </r>
    <r>
      <rPr>
        <sz val="8"/>
        <rFont val="ＭＳ Ｐゴシック"/>
        <family val="3"/>
        <charset val="128"/>
      </rPr>
      <t>このシートの記載有無欄で</t>
    </r>
    <r>
      <rPr>
        <b/>
        <sz val="8"/>
        <color indexed="10"/>
        <rFont val="ＭＳ Ｐゴシック"/>
        <family val="3"/>
        <charset val="128"/>
      </rPr>
      <t>「未入力」</t>
    </r>
    <r>
      <rPr>
        <sz val="8"/>
        <rFont val="ＭＳ Ｐゴシック"/>
        <family val="3"/>
        <charset val="128"/>
      </rPr>
      <t>となっている別紙は、様式4（機能別）で選択した「がん診療連携拠点病院等の区分」で該当する別紙の「記載の有無」欄が未入力になっている状態です。確認をしてください。</t>
    </r>
    <rPh sb="52" eb="54">
      <t>キサイ</t>
    </rPh>
    <rPh sb="54" eb="56">
      <t>ウム</t>
    </rPh>
    <rPh sb="56" eb="57">
      <t>ラン</t>
    </rPh>
    <rPh sb="59" eb="62">
      <t>ミニュウリョク</t>
    </rPh>
    <rPh sb="69" eb="71">
      <t>ベッシ</t>
    </rPh>
    <rPh sb="73" eb="75">
      <t>ヨウシキ</t>
    </rPh>
    <rPh sb="77" eb="79">
      <t>キノウ</t>
    </rPh>
    <rPh sb="79" eb="80">
      <t>ベツ</t>
    </rPh>
    <rPh sb="82" eb="84">
      <t>センタク</t>
    </rPh>
    <rPh sb="103" eb="105">
      <t>ガイトウ</t>
    </rPh>
    <rPh sb="107" eb="109">
      <t>ベッシ</t>
    </rPh>
    <rPh sb="111" eb="113">
      <t>キサイ</t>
    </rPh>
    <rPh sb="114" eb="116">
      <t>ウム</t>
    </rPh>
    <rPh sb="117" eb="118">
      <t>ラン</t>
    </rPh>
    <rPh sb="119" eb="122">
      <t>ミニュウリョク</t>
    </rPh>
    <rPh sb="128" eb="130">
      <t>ジョウタイ</t>
    </rPh>
    <rPh sb="133" eb="135">
      <t>カクニン</t>
    </rPh>
    <phoneticPr fontId="4"/>
  </si>
  <si>
    <t>印刷範囲外</t>
  </si>
  <si>
    <t>印刷範囲外</t>
    <rPh sb="0" eb="2">
      <t>インサツ</t>
    </rPh>
    <rPh sb="2" eb="4">
      <t>ハンイ</t>
    </rPh>
    <rPh sb="4" eb="5">
      <t>ガイ</t>
    </rPh>
    <phoneticPr fontId="4"/>
  </si>
  <si>
    <t>（２）診療従事者</t>
    <phoneticPr fontId="4"/>
  </si>
  <si>
    <t>（２）院内がん登録</t>
    <phoneticPr fontId="4"/>
  </si>
  <si>
    <t>⑤　緩和ケアの提供体制</t>
    <phoneticPr fontId="4"/>
  </si>
  <si>
    <t>４　情報の収集提供体制</t>
    <phoneticPr fontId="4"/>
  </si>
  <si>
    <t>うち当該研修会修了者数</t>
    <phoneticPr fontId="4"/>
  </si>
  <si>
    <t>満たしていない項目</t>
    <phoneticPr fontId="4"/>
  </si>
  <si>
    <t>日</t>
    <rPh sb="0" eb="1">
      <t>にち</t>
    </rPh>
    <phoneticPr fontId="4" type="Hiragana"/>
  </si>
  <si>
    <t>月</t>
    <rPh sb="0" eb="1">
      <t>がつ</t>
    </rPh>
    <phoneticPr fontId="4" type="Hiragana"/>
  </si>
  <si>
    <t>年</t>
    <rPh sb="0" eb="1">
      <t>ねん</t>
    </rPh>
    <phoneticPr fontId="4" type="Hiragana"/>
  </si>
  <si>
    <t>※指定更新・現況報告の場合記載</t>
    <rPh sb="1" eb="3">
      <t>してい</t>
    </rPh>
    <rPh sb="3" eb="5">
      <t>こうしん</t>
    </rPh>
    <rPh sb="6" eb="8">
      <t>げんきょう</t>
    </rPh>
    <rPh sb="8" eb="10">
      <t>ほうこく</t>
    </rPh>
    <rPh sb="11" eb="13">
      <t>ばあい</t>
    </rPh>
    <rPh sb="13" eb="15">
      <t>きさい</t>
    </rPh>
    <phoneticPr fontId="4" type="Hiragana"/>
  </si>
  <si>
    <t>初回指定年月日：</t>
    <rPh sb="0" eb="2">
      <t>ショカイ</t>
    </rPh>
    <rPh sb="2" eb="4">
      <t>シテイ</t>
    </rPh>
    <rPh sb="4" eb="7">
      <t>ネンガッピ</t>
    </rPh>
    <phoneticPr fontId="4"/>
  </si>
  <si>
    <t>ウ</t>
    <phoneticPr fontId="4"/>
  </si>
  <si>
    <t>イ</t>
    <phoneticPr fontId="4"/>
  </si>
  <si>
    <t>C</t>
    <phoneticPr fontId="4"/>
  </si>
  <si>
    <t>白血病を専門とする分野に掲げている。</t>
    <phoneticPr fontId="4"/>
  </si>
  <si>
    <t>イ</t>
    <phoneticPr fontId="4"/>
  </si>
  <si>
    <t>ii</t>
    <phoneticPr fontId="4"/>
  </si>
  <si>
    <t>iii</t>
    <phoneticPr fontId="4"/>
  </si>
  <si>
    <t>iv</t>
    <phoneticPr fontId="4"/>
  </si>
  <si>
    <t>カ</t>
    <phoneticPr fontId="4"/>
  </si>
  <si>
    <t>キ</t>
    <phoneticPr fontId="4"/>
  </si>
  <si>
    <t>イ</t>
    <phoneticPr fontId="4"/>
  </si>
  <si>
    <t>オ</t>
    <phoneticPr fontId="4"/>
  </si>
  <si>
    <t>セ</t>
    <phoneticPr fontId="4"/>
  </si>
  <si>
    <t>（承認あり／承認なし）</t>
    <phoneticPr fontId="4"/>
  </si>
  <si>
    <t>（はい／いいえ）</t>
  </si>
  <si>
    <t>（はい／いいえ）</t>
    <phoneticPr fontId="4"/>
  </si>
  <si>
    <t>（あり／なし）</t>
    <phoneticPr fontId="4"/>
  </si>
  <si>
    <t>（可／否）</t>
    <rPh sb="1" eb="2">
      <t>カ</t>
    </rPh>
    <rPh sb="3" eb="4">
      <t>ヒ</t>
    </rPh>
    <phoneticPr fontId="4"/>
  </si>
  <si>
    <t>（新規指定／指定更新／現況報告）</t>
    <phoneticPr fontId="4"/>
  </si>
  <si>
    <t>４　相談支援／情報提供／院内がん登録</t>
  </si>
  <si>
    <t>（あり／なし）</t>
    <phoneticPr fontId="4"/>
  </si>
  <si>
    <t>（ワード／一太郎／リッチテキスト／エクセル／パワーポイント／PDF／その他）</t>
    <rPh sb="36" eb="37">
      <t>タ</t>
    </rPh>
    <phoneticPr fontId="4"/>
  </si>
  <si>
    <t>緩和ケア外来が設定されている （はい／いいえ）</t>
    <rPh sb="0" eb="2">
      <t>カンワ</t>
    </rPh>
    <rPh sb="7" eb="9">
      <t>セッテイ</t>
    </rPh>
    <phoneticPr fontId="4"/>
  </si>
  <si>
    <t>他施設でがんの診療を受けている、または、診療を受けていた患者さんを受け入れている （はい／いいえ）</t>
    <rPh sb="0" eb="1">
      <t>タ</t>
    </rPh>
    <rPh sb="1" eb="3">
      <t>シセツ</t>
    </rPh>
    <phoneticPr fontId="4"/>
  </si>
  <si>
    <t>■地域の患者さんやご家族向けの問い合わせ窓口が設定されている （はい／いいえ）</t>
    <rPh sb="23" eb="25">
      <t>セッテイ</t>
    </rPh>
    <phoneticPr fontId="4"/>
  </si>
  <si>
    <t>■地域の医療機関向けの問い合わせ窓口が設定されている （はい／いいえ）</t>
    <rPh sb="1" eb="3">
      <t>チイキ</t>
    </rPh>
    <rPh sb="4" eb="6">
      <t>イリョウ</t>
    </rPh>
    <rPh sb="6" eb="8">
      <t>キカン</t>
    </rPh>
    <rPh sb="19" eb="21">
      <t>セッテイ</t>
    </rPh>
    <phoneticPr fontId="4"/>
  </si>
  <si>
    <t>心臓血管外科専門医認定機構　心臓血管外科専門医</t>
    <rPh sb="0" eb="2">
      <t>シンゾウ</t>
    </rPh>
    <rPh sb="2" eb="4">
      <t>ケッカン</t>
    </rPh>
    <rPh sb="4" eb="6">
      <t>ゲカ</t>
    </rPh>
    <rPh sb="6" eb="9">
      <t>センモンイ</t>
    </rPh>
    <rPh sb="9" eb="11">
      <t>ニンテイ</t>
    </rPh>
    <rPh sb="11" eb="13">
      <t>キコウ</t>
    </rPh>
    <rPh sb="14" eb="16">
      <t>シンゾウ</t>
    </rPh>
    <rPh sb="16" eb="18">
      <t>ケッカン</t>
    </rPh>
    <rPh sb="18" eb="20">
      <t>ゲカ</t>
    </rPh>
    <rPh sb="20" eb="23">
      <t>センモンイ</t>
    </rPh>
    <phoneticPr fontId="4"/>
  </si>
  <si>
    <t>呼吸器外科専門医合同委員会　呼吸器外科専門医</t>
    <rPh sb="0" eb="3">
      <t>コキュウキ</t>
    </rPh>
    <rPh sb="3" eb="5">
      <t>ゲカ</t>
    </rPh>
    <rPh sb="5" eb="8">
      <t>センモンイ</t>
    </rPh>
    <rPh sb="8" eb="10">
      <t>ゴウドウ</t>
    </rPh>
    <rPh sb="10" eb="13">
      <t>イインカイ</t>
    </rPh>
    <phoneticPr fontId="4"/>
  </si>
  <si>
    <t>がんの診療に関連した専門外来の問い合わせ窓口</t>
    <phoneticPr fontId="4"/>
  </si>
  <si>
    <r>
      <t xml:space="preserve">記載の有無
</t>
    </r>
    <r>
      <rPr>
        <sz val="9"/>
        <color indexed="10"/>
        <rFont val="ＭＳ Ｐゴシック"/>
        <family val="3"/>
        <charset val="128"/>
      </rPr>
      <t>※「あり」とするとデータ抽出の対象となります。記載する内容がない場合は「なし」としてください。「なし」の場合は以下について記入の必要はありません。</t>
    </r>
    <rPh sb="0" eb="2">
      <t>キサイ</t>
    </rPh>
    <rPh sb="3" eb="5">
      <t>ウム</t>
    </rPh>
    <phoneticPr fontId="4"/>
  </si>
  <si>
    <t>国立がん研究センターがん対策情報センター（以下「がん対策情報センター」という。）による「相談支援センター相談員研修・基礎研修」（１）～（３）を修了した専従および専任の相談支援に携わる者をそれぞれ１人ずつ配置している。</t>
  </si>
  <si>
    <t>当該都道府県においてがん医療に携わる専門的な知識および技能を有する医師・薬剤師・看護師等を対象とした研修を実施している。</t>
  </si>
  <si>
    <t>当該都道府県におけるがん診療連携拠点病院、特定領域拠点病院、地域がん診療病院が作成している地域連携クリティカルパスの一覧の作成・共有している。</t>
  </si>
  <si>
    <t>地域の病院や在宅療養支援診療所、ホスピス・緩和ケア病棟等の診療従事者と協働して、緩和ケアにおける連携協力に関するカンファレンスを月１回程度定期的に開催している。</t>
  </si>
  <si>
    <t>緩和ケアセンターの機能を管理・調整する常勤の組織管理経験を有する看護師で、専従のジェネラルマネージャーを配置している。</t>
  </si>
  <si>
    <t>６　PDCAサイクルの確保</t>
  </si>
  <si>
    <t>５　PDCAサイクルの確保（都道府県拠点病院要件）</t>
  </si>
  <si>
    <t>患者数等</t>
    <phoneticPr fontId="4"/>
  </si>
  <si>
    <t>よみがな</t>
    <phoneticPr fontId="4"/>
  </si>
  <si>
    <t>〒</t>
    <phoneticPr fontId="4" type="Hiragana"/>
  </si>
  <si>
    <t>よみがな</t>
    <phoneticPr fontId="4"/>
  </si>
  <si>
    <t>HPアドレス</t>
    <phoneticPr fontId="4"/>
  </si>
  <si>
    <t>総職員数（事務職員含む、常勤職員の人数）</t>
    <phoneticPr fontId="4"/>
  </si>
  <si>
    <t>①職種別内訳</t>
    <phoneticPr fontId="4"/>
  </si>
  <si>
    <t>非常勤</t>
    <phoneticPr fontId="4"/>
  </si>
  <si>
    <t>常勤</t>
    <phoneticPr fontId="4"/>
  </si>
  <si>
    <t>※（常勤換算）</t>
    <phoneticPr fontId="4"/>
  </si>
  <si>
    <t>※②～④については、複数の資格を持つものは、両方にカウントする。</t>
    <phoneticPr fontId="4"/>
  </si>
  <si>
    <t>公益社団法人　日本医学放射線学会　放射線治療専門医
（日本放射線腫瘍学会　放射線治療専門医もカウントしてよい）</t>
    <phoneticPr fontId="4"/>
  </si>
  <si>
    <t>特定非営利活動法人  日本レーザー医学会　レーザー専門医</t>
    <phoneticPr fontId="4"/>
  </si>
  <si>
    <t>その他学会・専門医等（自由記載は10個まで　暫定指導医、暫定教育医等は記載しないこと）</t>
    <phoneticPr fontId="4" type="Hiragana"/>
  </si>
  <si>
    <t>公益財団法人　日本臨床心理士資格認定協会　臨床心理士</t>
    <phoneticPr fontId="4"/>
  </si>
  <si>
    <t>（あり／なし）</t>
    <phoneticPr fontId="4"/>
  </si>
  <si>
    <t>（あり／なし）</t>
    <phoneticPr fontId="4"/>
  </si>
  <si>
    <t>①</t>
    <phoneticPr fontId="4"/>
  </si>
  <si>
    <t>　</t>
    <phoneticPr fontId="4"/>
  </si>
  <si>
    <t>％</t>
    <phoneticPr fontId="4"/>
  </si>
  <si>
    <t>胸腔鏡下手術　K514-2$</t>
    <phoneticPr fontId="4"/>
  </si>
  <si>
    <t xml:space="preserve">腹腔鏡下手術　K719-3、K740-2$
</t>
    <phoneticPr fontId="4"/>
  </si>
  <si>
    <t>ア</t>
    <phoneticPr fontId="4"/>
  </si>
  <si>
    <t>i</t>
    <phoneticPr fontId="4"/>
  </si>
  <si>
    <t>A</t>
    <phoneticPr fontId="4"/>
  </si>
  <si>
    <t>C</t>
    <phoneticPr fontId="4"/>
  </si>
  <si>
    <t>②　専門的な知識および技能を有する医師以外の診療従事者の配置</t>
    <phoneticPr fontId="4"/>
  </si>
  <si>
    <t>人</t>
    <phoneticPr fontId="4"/>
  </si>
  <si>
    <t>C</t>
    <phoneticPr fontId="4"/>
  </si>
  <si>
    <t>①　専門的な知識および技能を有する医師の配置</t>
    <phoneticPr fontId="4"/>
  </si>
  <si>
    <t>理由</t>
    <rPh sb="0" eb="2">
      <t>リユウ</t>
    </rPh>
    <phoneticPr fontId="4"/>
  </si>
  <si>
    <t>指定要件での扱い</t>
    <rPh sb="0" eb="2">
      <t>シテイ</t>
    </rPh>
    <rPh sb="2" eb="4">
      <t>ヨウケン</t>
    </rPh>
    <rPh sb="6" eb="7">
      <t>アツカ</t>
    </rPh>
    <phoneticPr fontId="4"/>
  </si>
  <si>
    <t>イ</t>
    <phoneticPr fontId="4"/>
  </si>
  <si>
    <t>白血病を専門とする分野に掲げている。</t>
    <phoneticPr fontId="4"/>
  </si>
  <si>
    <t>自施設で放射線治療を提供している。</t>
    <phoneticPr fontId="4"/>
  </si>
  <si>
    <t>※「あり」とするとデータ抽出の対象となります。記載する内容がない場合は「なし」としてください。「なし」の場合は以下について記入の必要はありません。</t>
    <phoneticPr fontId="4"/>
  </si>
  <si>
    <t>５　臨床研究および調査研究</t>
    <phoneticPr fontId="4"/>
  </si>
  <si>
    <t>緩和ケアチームへがん患者の診療を依頼する手順には、医師だけではなく、看護師や薬剤師など他の診療従事者からも依頼できる体制を確保している。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</si>
  <si>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</si>
  <si>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かかりつけ医の協力・連携を得て、主治医および看護師が緩和ケアチームと共に、退院後の居宅における緩和ケアに関する療養上必要な説明および指導を行っている。</t>
    <phoneticPr fontId="4"/>
  </si>
  <si>
    <t>敷地内は全面禁煙である。</t>
    <phoneticPr fontId="4"/>
  </si>
  <si>
    <t>回</t>
    <rPh sb="0" eb="1">
      <t>カイ</t>
    </rPh>
    <phoneticPr fontId="4"/>
  </si>
  <si>
    <t>-</t>
    <phoneticPr fontId="4"/>
  </si>
  <si>
    <t>緩和ケアチームと連携し、スクリーニングされたがん疼痛をはじめとするがん患者の苦痛を迅速かつ適切に緩和する体制を整備している。</t>
    <phoneticPr fontId="4"/>
  </si>
  <si>
    <t>放射線治療を実施している。</t>
    <phoneticPr fontId="4"/>
  </si>
  <si>
    <t>別紙7</t>
    <rPh sb="0" eb="2">
      <t>ベッシ</t>
    </rPh>
    <phoneticPr fontId="4"/>
  </si>
  <si>
    <t>別紙8</t>
    <rPh sb="0" eb="2">
      <t>ベッシ</t>
    </rPh>
    <phoneticPr fontId="4"/>
  </si>
  <si>
    <t>グループ指定を受けるがん診療連携拠点病院と連携により、以下を満たすこと。</t>
    <phoneticPr fontId="4"/>
  </si>
  <si>
    <t>緩和ケアセンターには、緩和ケアチームの医師に加えて、以下の専門的な知識および技能を有する医師を配置すること。</t>
    <phoneticPr fontId="4"/>
  </si>
  <si>
    <t>緩和ケアセンターには、緩和ケアチームの構成員に加えて以下の専門的な知識および技能を有する医師以外の診療従事者を配置すること。</t>
    <phoneticPr fontId="4"/>
  </si>
  <si>
    <t>特定非営利活動法人　日本脳神経血管内治療学会　脳血管内治療専門医</t>
  </si>
  <si>
    <t>公益社団法人　日本麻酔科学会　麻酔科専門医</t>
  </si>
  <si>
    <t>日本内分泌外科学会•日本甲状腺外科学会　内分泌外科専門医</t>
    <rPh sb="0" eb="2">
      <t>にほん</t>
    </rPh>
    <phoneticPr fontId="4" type="Hiragana"/>
  </si>
  <si>
    <t>公益社団法人  日本医学放射線学会　 放射線診断専門医</t>
  </si>
  <si>
    <t>一般社団法人　日本核医学会　PET核医学認定医</t>
  </si>
  <si>
    <t>公益財団法人  日本眼科学会 　眼科専門医</t>
  </si>
  <si>
    <t>一般社団法人　日本感染症学会　感染症専門医</t>
  </si>
  <si>
    <t>一般社団法人　日本がん治療認定医機構　がん治療認定医</t>
  </si>
  <si>
    <t>特定非営利活動法人　日本緩和医療学会　緩和医療専門医</t>
  </si>
  <si>
    <t>一般社団法人　日本肝臓学会　肝臓専門医</t>
  </si>
  <si>
    <t>一般社団法人  日本肝胆膵外科学会　高度技能指導医</t>
  </si>
  <si>
    <t>一般社団法人  日本肝胆膵外科学会　高度技能専門医</t>
  </si>
  <si>
    <t>特定非営利活動法人  日本気管食道科学会　気管食道科専門医</t>
  </si>
  <si>
    <t>一般社団法人  日本救急医学会　救急科専門医</t>
  </si>
  <si>
    <t>特定非営利活動法人  日本胸部外科学会　指導医</t>
  </si>
  <si>
    <t>特定非営利活動法人  日本胸部外科学会　認定医</t>
  </si>
  <si>
    <t>一般社団法人　日本形成外科学会　形成外科専門医</t>
  </si>
  <si>
    <t>一般社団法人　日本形成外科学会　皮膚腫瘍外科指導専門医</t>
  </si>
  <si>
    <t>一般社団法人　日本外科学会　外科専門医</t>
  </si>
  <si>
    <t>一般社団法人　日本血液学会　血液専門医</t>
  </si>
  <si>
    <t>特定非営利活動法人　日本呼吸器内視鏡学会　気管支鏡専門医</t>
  </si>
  <si>
    <t>公益社団法人  日本産科婦人科学会　産婦人科専門医</t>
  </si>
  <si>
    <t>一般社団法人　日本耳鼻咽喉科学会　耳鼻咽喉科専門医</t>
  </si>
  <si>
    <t>一般社団法人　日本周産期・新生児医学会　周産期（新生児）専門医</t>
  </si>
  <si>
    <t>一般社団法人　日本循環器学会　循環器専門医</t>
  </si>
  <si>
    <t>一般社団法人　日本消化器外科学会　指導医</t>
  </si>
  <si>
    <t>一般社団法人　日本消化器外科学会　消化器がん外科治療認定医</t>
  </si>
  <si>
    <t>一般社団法人　日本消化器外科学会　消化器外科専門医</t>
  </si>
  <si>
    <t>一般社団法人　日本消化器内視鏡学会　消化器内視鏡専門医</t>
  </si>
  <si>
    <t>一般社団法人　日本消化器病学会　消化器病専門医</t>
  </si>
  <si>
    <t>公益社団法人　日本小児科学会　小児科専門医</t>
  </si>
  <si>
    <t>特定非営利活動法人　日本小児外科学会　小児外科専門医</t>
  </si>
  <si>
    <t>一般社団法人　日本小児神経学会　小児神経専門医</t>
  </si>
  <si>
    <t>一般社団法人　日本神経学会　神経内科専門医</t>
  </si>
  <si>
    <t>特定非営利活動法人　日本心療内科学会　心療内科専門医</t>
  </si>
  <si>
    <t>一般社団法人　日本腎臓学会　腎臓専門医</t>
  </si>
  <si>
    <t>一般社団法人　日本人類遺伝学会　臨床遺伝専門医</t>
  </si>
  <si>
    <t>公益社団法人　日本整形外科学会　整形外科専門医</t>
  </si>
  <si>
    <t>一般社団法人　日本生殖医学会　生殖医療専門医</t>
  </si>
  <si>
    <t>公益社団法人　日本精神神経学会　精神科専門医</t>
  </si>
  <si>
    <t>一般社団法人　日本総合病院精神医学会　一般病院連携精神医学専門医</t>
  </si>
  <si>
    <t>一般社団法人　日本大腸肛門病学会　大腸肛門病専門医</t>
  </si>
  <si>
    <t>一般社団法人　日本超音波医学会　超音波専門医</t>
  </si>
  <si>
    <t>特定非営利活動法人　日本頭頸部外科学会　頭頸部がん暫定指導医</t>
  </si>
  <si>
    <t>特定非営利活動法人　日本頭頸部外科学会　頭頸部がん専門医</t>
  </si>
  <si>
    <t>一般社団法人　日本透析医学会　透析専門医</t>
  </si>
  <si>
    <t>一般社団法人　日本糖尿病学会　糖尿病専門医</t>
  </si>
  <si>
    <t>一般社団法人　日本東洋医学会　漢方専門医</t>
  </si>
  <si>
    <t>一般社団法人　日本内科学会　総合内科専門医</t>
  </si>
  <si>
    <t>一般社団法人　日本内視鏡外科学会　呼吸器外科領域　技術認定所有者</t>
  </si>
  <si>
    <t>一般社団法人　日本内視鏡外科学会　産科婦人科領域　技術認定所得者</t>
  </si>
  <si>
    <t>一般社団法人　日本内視鏡外科学会　消化器・一般外科領域　技術認定所得者</t>
  </si>
  <si>
    <t>一般社団法人　日本内視鏡外科学会　泌尿器科領域　技術認定所得者</t>
  </si>
  <si>
    <t>一般社団法人　日本内分泌学会　内分泌代謝科専門医</t>
  </si>
  <si>
    <t>一般社団法人　日本乳癌学会　乳腺専門医</t>
  </si>
  <si>
    <t>一般社団法人　日本乳癌学会　乳腺認定医</t>
  </si>
  <si>
    <t>特定非営利活動法人　日本乳がん検診精度管理中央機構
検診マンモグラフィ読影認定医師A評価</t>
  </si>
  <si>
    <t>特定非営利活動法人  日本乳がん検診精度管理中央機構
検診マンモグラフィ読影認定医師B評価</t>
  </si>
  <si>
    <t>一般社団法人　日本熱傷学会　熱傷専門医</t>
  </si>
  <si>
    <t>一般社団法人　日本脳神経外科学会　脳神経外科専門医</t>
  </si>
  <si>
    <t>一般社団法人  日本泌尿器科学会　泌尿器科専門医</t>
  </si>
  <si>
    <t>一般社団法人  日本病理学会 　病理専門医</t>
  </si>
  <si>
    <t>公益社団法人　日本婦人科腫瘍学会　婦人科腫瘍専門医</t>
  </si>
  <si>
    <t>一般財団法人  日本リウマチ学会　リウマチ専門医</t>
  </si>
  <si>
    <t>公益社団法人　日本リハビリテーション医学会　リハビリテーション科専門医</t>
  </si>
  <si>
    <t>一般社団法人  日本アレルギー学会　アレルギー専門医</t>
  </si>
  <si>
    <t>一般社団法人  日本禁煙学会　認定専門指導者</t>
  </si>
  <si>
    <t>一般社団法人　日本呼吸器学会　呼吸器専門医</t>
  </si>
  <si>
    <t>一般社団法人  日本サイコオンコロジー学会　登録精神腫瘍医</t>
  </si>
  <si>
    <t>一般社団法人　日本造血細胞移植学会　造血細胞移植認定医</t>
    <phoneticPr fontId="4" type="Hiragana"/>
  </si>
  <si>
    <t>一般社団法人  日本泌尿器科学会/日本泌尿器内視鏡学会　泌尿器腹腔鏡技術認定医</t>
    <phoneticPr fontId="4"/>
  </si>
  <si>
    <t>一般社団法人  日本病理学会 　病理指導医</t>
    <rPh sb="0" eb="2">
      <t>イッパン</t>
    </rPh>
    <rPh sb="2" eb="4">
      <t>シャダン</t>
    </rPh>
    <rPh sb="4" eb="6">
      <t>ホウジン</t>
    </rPh>
    <rPh sb="8" eb="10">
      <t>ニホン</t>
    </rPh>
    <rPh sb="10" eb="13">
      <t>ビョウリガク</t>
    </rPh>
    <rPh sb="13" eb="14">
      <t>カイ</t>
    </rPh>
    <rPh sb="16" eb="18">
      <t>ビョウリ</t>
    </rPh>
    <rPh sb="18" eb="21">
      <t>シドウイ</t>
    </rPh>
    <phoneticPr fontId="4"/>
  </si>
  <si>
    <t>一般財団法人  日本ペインクリニック学会　ペインクリニック専門医</t>
    <rPh sb="0" eb="2">
      <t>イッパン</t>
    </rPh>
    <rPh sb="2" eb="4">
      <t>ザイダン</t>
    </rPh>
    <rPh sb="4" eb="6">
      <t>ホウジン</t>
    </rPh>
    <rPh sb="8" eb="10">
      <t>ニホン</t>
    </rPh>
    <rPh sb="18" eb="20">
      <t>ガッカイ</t>
    </rPh>
    <rPh sb="29" eb="32">
      <t>センモンイ</t>
    </rPh>
    <phoneticPr fontId="4"/>
  </si>
  <si>
    <t>公益社団法人　日本臨床細胞学会　細胞診専門医</t>
    <phoneticPr fontId="4"/>
  </si>
  <si>
    <t>特定非営利活動法人　日本臨床腫瘍学会　がん薬物療法指導医</t>
    <phoneticPr fontId="4"/>
  </si>
  <si>
    <t>特定非営利活動法人　日本臨床腫瘍学会　がん薬物療法専門医</t>
    <phoneticPr fontId="4" type="Hiragana"/>
  </si>
  <si>
    <t>一般社団法人　日本老年医学会　老年病専門医</t>
    <phoneticPr fontId="4" type="Hiragana"/>
  </si>
  <si>
    <t>一般社団法人　日本核医学会　核医学専門医</t>
    <phoneticPr fontId="4" type="Hiragana"/>
  </si>
  <si>
    <t>公益社団法人　日本看護協会　がん化学療法看護認定看護師</t>
  </si>
  <si>
    <t>公益社団法人　日本看護協会　がん看護専門看護師</t>
  </si>
  <si>
    <t>公益社団法人　日本看護協会　がん性疼痛看護認定看護師</t>
  </si>
  <si>
    <t>公益社団法人　日本看護協会　がん放射線療法看護認定看護師</t>
  </si>
  <si>
    <t>公益社団法人　日本看護協会　緩和ケア認定看護師</t>
  </si>
  <si>
    <t>公益社団法人　日本看護協会　手術看護認定看護師</t>
  </si>
  <si>
    <t>公益社団法人　日本看護協会　精神看護専門看護師</t>
  </si>
  <si>
    <t>公益社団法人　日本看護協会　摂食・嚥下障害看護認定看護師</t>
  </si>
  <si>
    <t>公益社団法人　日本看護協会　地域看護専門看護師</t>
  </si>
  <si>
    <t>公益社団法人　日本看護協会　乳がん看護認定看護師</t>
  </si>
  <si>
    <t>公益社団法人　日本看護協会　皮膚・排泄ケア認定看護師</t>
  </si>
  <si>
    <t>一般社団法人　日本臨床腫瘍薬学会　外来がん治療認定薬剤師</t>
  </si>
  <si>
    <t>一般社団法人　日本緩和医療薬学会　緩和薬物療法認定薬剤師</t>
  </si>
  <si>
    <t>特定非営利活動法人　日本乳がん検診精度管理中央機構
検診マンモグラフィ撮影診療放射線技師</t>
  </si>
  <si>
    <t>一般財団法人　医学物理士認定機構　医学物理士</t>
  </si>
  <si>
    <t>一般社団法人日本家族性腫瘍学会　家族性腫瘍カウンセラー</t>
  </si>
  <si>
    <t>一般社団法人　日本病態栄養学会/
公益社団法人　日本栄養士会　がん病態栄養専門管理栄養士</t>
  </si>
  <si>
    <t>臨床研究中核病院の承認</t>
    <phoneticPr fontId="4"/>
  </si>
  <si>
    <t>一般財団法人  日本インターベンショナルラジオロジー学会　IVR専門医</t>
    <phoneticPr fontId="4" type="Hiragana"/>
  </si>
  <si>
    <t>公益社団法人  日本皮膚科学会　皮膚科専門医</t>
    <phoneticPr fontId="4" type="Hiragana"/>
  </si>
  <si>
    <t>一般社団法人　日本集中治療医学会　集中治療　専門医</t>
    <phoneticPr fontId="4" type="Hiragana"/>
  </si>
  <si>
    <t>一般社団法人　日本心血管インターベンション治療学会　専門医</t>
    <phoneticPr fontId="4" type="Hiragana"/>
  </si>
  <si>
    <t>一般社団法人　日本脳卒中学会　専門医</t>
    <phoneticPr fontId="4" type="Hiragana"/>
  </si>
  <si>
    <r>
      <t>一般社団法人　日本インターベンショナルラジオロジー学会・一般社団法人　日本心血管インターベンション治療学会合同認定　　</t>
    </r>
    <r>
      <rPr>
        <sz val="14"/>
        <rFont val="ＭＳ Ｐゴシック"/>
        <family val="3"/>
        <charset val="128"/>
      </rPr>
      <t>インターベンションエキスパートナース</t>
    </r>
    <phoneticPr fontId="4"/>
  </si>
  <si>
    <t>基本フォーマットからの改変（行や列の挿入や削除など）により、データの抽出が正しくされないことがあります。データの抽出が正しくされなければ、指定要件が満たされているのかの確認ができません。</t>
    <rPh sb="56" eb="58">
      <t>チュウシュツ</t>
    </rPh>
    <rPh sb="59" eb="60">
      <t>タダ</t>
    </rPh>
    <rPh sb="69" eb="71">
      <t>シテイ</t>
    </rPh>
    <rPh sb="71" eb="73">
      <t>ヨウケン</t>
    </rPh>
    <rPh sb="74" eb="75">
      <t>ミ</t>
    </rPh>
    <rPh sb="84" eb="86">
      <t>カクニン</t>
    </rPh>
    <phoneticPr fontId="4"/>
  </si>
  <si>
    <t>■</t>
    <phoneticPr fontId="4"/>
  </si>
  <si>
    <t>■</t>
    <phoneticPr fontId="4"/>
  </si>
  <si>
    <t>以下のような行為はデータ抽出時に不具合を起こす原因となります。</t>
    <rPh sb="12" eb="14">
      <t>チュウシュツ</t>
    </rPh>
    <rPh sb="14" eb="15">
      <t>ジ</t>
    </rPh>
    <rPh sb="16" eb="19">
      <t>フグアイ</t>
    </rPh>
    <rPh sb="20" eb="21">
      <t>オコ</t>
    </rPh>
    <rPh sb="23" eb="25">
      <t>ゲンイン</t>
    </rPh>
    <phoneticPr fontId="4"/>
  </si>
  <si>
    <t>・行や列の挿入や削除</t>
    <rPh sb="1" eb="2">
      <t>ギョウ</t>
    </rPh>
    <rPh sb="3" eb="4">
      <t>レツ</t>
    </rPh>
    <rPh sb="5" eb="7">
      <t>ソウニュウ</t>
    </rPh>
    <rPh sb="8" eb="10">
      <t>サクジョ</t>
    </rPh>
    <phoneticPr fontId="4"/>
  </si>
  <si>
    <t>・基本フォーマットと異なるセルの貼り付け</t>
    <rPh sb="1" eb="3">
      <t>キホン</t>
    </rPh>
    <rPh sb="10" eb="11">
      <t>コト</t>
    </rPh>
    <rPh sb="16" eb="17">
      <t>ハ</t>
    </rPh>
    <rPh sb="18" eb="19">
      <t>ツ</t>
    </rPh>
    <phoneticPr fontId="4"/>
  </si>
  <si>
    <t>・シート名の変更</t>
    <rPh sb="4" eb="5">
      <t>メイ</t>
    </rPh>
    <rPh sb="6" eb="8">
      <t>ヘンコウ</t>
    </rPh>
    <phoneticPr fontId="4"/>
  </si>
  <si>
    <r>
      <t>・シートの</t>
    </r>
    <r>
      <rPr>
        <sz val="11"/>
        <rFont val="ＭＳ Ｐゴシック"/>
        <family val="3"/>
        <charset val="128"/>
      </rPr>
      <t>コピー・移動・挿入・削除</t>
    </r>
    <rPh sb="9" eb="11">
      <t>イドウ</t>
    </rPh>
    <rPh sb="12" eb="14">
      <t>ソウニュウ</t>
    </rPh>
    <rPh sb="15" eb="17">
      <t>サクジョ</t>
    </rPh>
    <phoneticPr fontId="4"/>
  </si>
  <si>
    <r>
      <t>※以上による不具合を防ぐため、シートとブックにはパスワードが設定されています。</t>
    </r>
    <r>
      <rPr>
        <b/>
        <u/>
        <sz val="11"/>
        <color indexed="10"/>
        <rFont val="ＭＳ Ｐゴシック"/>
        <family val="3"/>
        <charset val="128"/>
      </rPr>
      <t>パスワードは解除しないでください。</t>
    </r>
    <rPh sb="1" eb="3">
      <t>イジョウ</t>
    </rPh>
    <rPh sb="6" eb="9">
      <t>フグアイ</t>
    </rPh>
    <rPh sb="10" eb="11">
      <t>フセ</t>
    </rPh>
    <rPh sb="30" eb="32">
      <t>セッテイ</t>
    </rPh>
    <rPh sb="45" eb="47">
      <t>カイジョ</t>
    </rPh>
    <phoneticPr fontId="4"/>
  </si>
  <si>
    <r>
      <t>※本体ファイル内で改変が認められれば、</t>
    </r>
    <r>
      <rPr>
        <b/>
        <u/>
        <sz val="11"/>
        <color rgb="FFFF0000"/>
        <rFont val="ＭＳ Ｐゴシック"/>
        <family val="3"/>
        <charset val="128"/>
      </rPr>
      <t>本体ファイルごとの再提出</t>
    </r>
    <r>
      <rPr>
        <sz val="11"/>
        <rFont val="ＭＳ Ｐゴシック"/>
        <family val="3"/>
        <charset val="128"/>
      </rPr>
      <t>を求める場合があります。</t>
    </r>
    <rPh sb="1" eb="3">
      <t>ホンタイ</t>
    </rPh>
    <rPh sb="7" eb="8">
      <t>ナイ</t>
    </rPh>
    <rPh sb="9" eb="11">
      <t>カイヘン</t>
    </rPh>
    <rPh sb="12" eb="13">
      <t>ミト</t>
    </rPh>
    <rPh sb="19" eb="21">
      <t>ホンタイ</t>
    </rPh>
    <rPh sb="28" eb="31">
      <t>サイテイシュツ</t>
    </rPh>
    <rPh sb="32" eb="33">
      <t>モト</t>
    </rPh>
    <rPh sb="35" eb="37">
      <t>バアイ</t>
    </rPh>
    <phoneticPr fontId="4"/>
  </si>
  <si>
    <r>
      <t>※差し替えは本体ファイルごとで行います。修正した本体ファイルのほかに、</t>
    </r>
    <r>
      <rPr>
        <b/>
        <u/>
        <sz val="11"/>
        <color rgb="FFFF0000"/>
        <rFont val="ＭＳ Ｐゴシック"/>
        <family val="3"/>
        <charset val="128"/>
      </rPr>
      <t>修正箇所と修正内容を明記したものを別途提出してください。</t>
    </r>
    <rPh sb="1" eb="2">
      <t>サ</t>
    </rPh>
    <rPh sb="3" eb="4">
      <t>カ</t>
    </rPh>
    <rPh sb="6" eb="8">
      <t>ホンタイ</t>
    </rPh>
    <rPh sb="15" eb="16">
      <t>オコナ</t>
    </rPh>
    <rPh sb="20" eb="22">
      <t>シュウセイ</t>
    </rPh>
    <rPh sb="24" eb="26">
      <t>ホンタイ</t>
    </rPh>
    <rPh sb="35" eb="37">
      <t>シュウセイ</t>
    </rPh>
    <rPh sb="37" eb="39">
      <t>カショ</t>
    </rPh>
    <rPh sb="40" eb="42">
      <t>シュウセイ</t>
    </rPh>
    <rPh sb="42" eb="44">
      <t>ナイヨウ</t>
    </rPh>
    <rPh sb="45" eb="47">
      <t>メイキ</t>
    </rPh>
    <rPh sb="52" eb="54">
      <t>ベット</t>
    </rPh>
    <rPh sb="54" eb="56">
      <t>テイシュツ</t>
    </rPh>
    <phoneticPr fontId="4"/>
  </si>
  <si>
    <t>提出前に不備がないか確認してください。</t>
    <phoneticPr fontId="4"/>
  </si>
  <si>
    <t>表紙や各シートで入力チェック欄を設けています。</t>
    <rPh sb="0" eb="2">
      <t>ヒョウシ</t>
    </rPh>
    <rPh sb="3" eb="4">
      <t>カク</t>
    </rPh>
    <rPh sb="8" eb="10">
      <t>ニュウリョク</t>
    </rPh>
    <rPh sb="14" eb="15">
      <t>ラン</t>
    </rPh>
    <rPh sb="16" eb="17">
      <t>モウ</t>
    </rPh>
    <phoneticPr fontId="4"/>
  </si>
  <si>
    <t>□</t>
    <phoneticPr fontId="4"/>
  </si>
  <si>
    <t>入力チェック欄を機能させるために</t>
    <phoneticPr fontId="4"/>
  </si>
  <si>
    <r>
      <t>・「様式4（全般事項）」シートの「１．推薦区分」で、</t>
    </r>
    <r>
      <rPr>
        <u/>
        <sz val="11"/>
        <color indexed="8"/>
        <rFont val="ＭＳ Ｐゴシック"/>
        <family val="3"/>
        <charset val="128"/>
      </rPr>
      <t>がん診療連携拠点病院等の選択</t>
    </r>
    <r>
      <rPr>
        <sz val="11"/>
        <color indexed="8"/>
        <rFont val="ＭＳ Ｐゴシック"/>
        <family val="3"/>
        <charset val="128"/>
      </rPr>
      <t>と</t>
    </r>
    <r>
      <rPr>
        <u/>
        <sz val="11"/>
        <color indexed="8"/>
        <rFont val="ＭＳ Ｐゴシック"/>
        <family val="3"/>
        <charset val="128"/>
      </rPr>
      <t>特定機能病院の承認の選択</t>
    </r>
    <r>
      <rPr>
        <sz val="11"/>
        <color indexed="8"/>
        <rFont val="ＭＳ Ｐゴシック"/>
        <family val="3"/>
        <charset val="128"/>
      </rPr>
      <t>をしてください。</t>
    </r>
    <rPh sb="2" eb="4">
      <t>ヨウシキ</t>
    </rPh>
    <rPh sb="6" eb="8">
      <t>ゼンパン</t>
    </rPh>
    <rPh sb="8" eb="10">
      <t>ジコウ</t>
    </rPh>
    <rPh sb="19" eb="21">
      <t>スイセン</t>
    </rPh>
    <rPh sb="21" eb="23">
      <t>クブン</t>
    </rPh>
    <rPh sb="28" eb="30">
      <t>シンリョウ</t>
    </rPh>
    <rPh sb="30" eb="32">
      <t>レンケイ</t>
    </rPh>
    <rPh sb="32" eb="34">
      <t>キョテン</t>
    </rPh>
    <rPh sb="34" eb="36">
      <t>ビョウイン</t>
    </rPh>
    <rPh sb="36" eb="37">
      <t>ナド</t>
    </rPh>
    <rPh sb="38" eb="40">
      <t>センタク</t>
    </rPh>
    <rPh sb="41" eb="43">
      <t>トクテイ</t>
    </rPh>
    <rPh sb="43" eb="45">
      <t>キノウ</t>
    </rPh>
    <rPh sb="45" eb="47">
      <t>ビョウイン</t>
    </rPh>
    <rPh sb="48" eb="50">
      <t>ショウニン</t>
    </rPh>
    <rPh sb="51" eb="53">
      <t>センタク</t>
    </rPh>
    <phoneticPr fontId="4"/>
  </si>
  <si>
    <t>表紙①</t>
    <phoneticPr fontId="4"/>
  </si>
  <si>
    <r>
      <t>・一覧で各シートの入力状況を確認することができます。</t>
    </r>
    <r>
      <rPr>
        <b/>
        <sz val="11"/>
        <color indexed="10"/>
        <rFont val="ＭＳ Ｐゴシック"/>
        <family val="3"/>
        <charset val="128"/>
      </rPr>
      <t>「未入力」</t>
    </r>
    <r>
      <rPr>
        <sz val="11"/>
        <color indexed="8"/>
        <rFont val="ＭＳ Ｐゴシック"/>
        <family val="3"/>
        <charset val="128"/>
      </rPr>
      <t>の文字がある場合は、そのシートを確認してください。</t>
    </r>
    <rPh sb="1" eb="3">
      <t>イチラン</t>
    </rPh>
    <rPh sb="4" eb="5">
      <t>カク</t>
    </rPh>
    <rPh sb="9" eb="11">
      <t>ニュウリョク</t>
    </rPh>
    <rPh sb="11" eb="13">
      <t>ジョウキョウ</t>
    </rPh>
    <rPh sb="14" eb="16">
      <t>カクニン</t>
    </rPh>
    <rPh sb="27" eb="30">
      <t>ミニュウリョク</t>
    </rPh>
    <rPh sb="32" eb="34">
      <t>モジ</t>
    </rPh>
    <rPh sb="37" eb="39">
      <t>バアイ</t>
    </rPh>
    <rPh sb="47" eb="49">
      <t>カクニン</t>
    </rPh>
    <phoneticPr fontId="4"/>
  </si>
  <si>
    <t>※提出前には表紙を見て、「未入力」の文字がないか、別添ファイルの添付漏れがないか、確認をしてください。</t>
    <phoneticPr fontId="4"/>
  </si>
  <si>
    <t>各シート</t>
    <phoneticPr fontId="4"/>
  </si>
  <si>
    <t>・入力セルには3種類あります。入力規則の設定を守って記入してください。</t>
    <rPh sb="1" eb="3">
      <t>ニュウリョク</t>
    </rPh>
    <rPh sb="8" eb="10">
      <t>シュルイ</t>
    </rPh>
    <rPh sb="15" eb="17">
      <t>ニュウリョク</t>
    </rPh>
    <rPh sb="17" eb="19">
      <t>キソク</t>
    </rPh>
    <rPh sb="20" eb="22">
      <t>セッテイ</t>
    </rPh>
    <rPh sb="23" eb="24">
      <t>マモ</t>
    </rPh>
    <rPh sb="26" eb="28">
      <t>キニュウ</t>
    </rPh>
    <phoneticPr fontId="4"/>
  </si>
  <si>
    <t>自由記載</t>
    <rPh sb="0" eb="2">
      <t>ジユウ</t>
    </rPh>
    <rPh sb="2" eb="4">
      <t>キサイ</t>
    </rPh>
    <phoneticPr fontId="4"/>
  </si>
  <si>
    <t>数値入力</t>
    <rPh sb="0" eb="2">
      <t>スウチ</t>
    </rPh>
    <rPh sb="2" eb="4">
      <t>ニュウリョク</t>
    </rPh>
    <phoneticPr fontId="4"/>
  </si>
  <si>
    <t>選択肢から入力</t>
    <rPh sb="0" eb="3">
      <t>センタクシ</t>
    </rPh>
    <rPh sb="5" eb="7">
      <t>ニュウリョク</t>
    </rPh>
    <phoneticPr fontId="4"/>
  </si>
  <si>
    <r>
      <t>・印刷範囲外にメモ欄を設けています。データの抽出対象ではありませんが、提出前には</t>
    </r>
    <r>
      <rPr>
        <b/>
        <sz val="11"/>
        <color indexed="10"/>
        <rFont val="ＭＳ Ｐゴシック"/>
        <family val="3"/>
        <charset val="128"/>
      </rPr>
      <t>個人情報などが残っていないか</t>
    </r>
    <r>
      <rPr>
        <sz val="11"/>
        <color indexed="8"/>
        <rFont val="ＭＳ Ｐゴシック"/>
        <family val="3"/>
        <charset val="128"/>
      </rPr>
      <t>確認してください。</t>
    </r>
    <rPh sb="1" eb="3">
      <t>インサツ</t>
    </rPh>
    <rPh sb="3" eb="5">
      <t>ハンイ</t>
    </rPh>
    <rPh sb="5" eb="6">
      <t>ガイ</t>
    </rPh>
    <rPh sb="9" eb="10">
      <t>ラン</t>
    </rPh>
    <rPh sb="11" eb="12">
      <t>モウ</t>
    </rPh>
    <rPh sb="22" eb="24">
      <t>チュウシュツ</t>
    </rPh>
    <rPh sb="24" eb="26">
      <t>タイショウ</t>
    </rPh>
    <rPh sb="35" eb="37">
      <t>テイシュツ</t>
    </rPh>
    <rPh sb="37" eb="38">
      <t>マエ</t>
    </rPh>
    <rPh sb="40" eb="42">
      <t>コジン</t>
    </rPh>
    <rPh sb="42" eb="44">
      <t>ジョウホウ</t>
    </rPh>
    <rPh sb="47" eb="48">
      <t>ノコ</t>
    </rPh>
    <rPh sb="54" eb="56">
      <t>カクニン</t>
    </rPh>
    <phoneticPr fontId="4"/>
  </si>
  <si>
    <r>
      <t>※様式3（連絡先）以外は公開対象となります。記載内容に</t>
    </r>
    <r>
      <rPr>
        <b/>
        <sz val="11"/>
        <color indexed="10"/>
        <rFont val="ＭＳ Ｐゴシック"/>
        <family val="3"/>
        <charset val="128"/>
      </rPr>
      <t>個人情報などがないように注意してください。</t>
    </r>
    <rPh sb="1" eb="3">
      <t>ヨウシキ</t>
    </rPh>
    <rPh sb="5" eb="8">
      <t>レンラクサキ</t>
    </rPh>
    <rPh sb="9" eb="11">
      <t>イガイ</t>
    </rPh>
    <rPh sb="12" eb="14">
      <t>コウカイ</t>
    </rPh>
    <rPh sb="14" eb="16">
      <t>タイショウ</t>
    </rPh>
    <rPh sb="22" eb="24">
      <t>キサイ</t>
    </rPh>
    <rPh sb="24" eb="26">
      <t>ナイヨウ</t>
    </rPh>
    <rPh sb="27" eb="29">
      <t>コジン</t>
    </rPh>
    <rPh sb="29" eb="31">
      <t>ジョウホウ</t>
    </rPh>
    <rPh sb="39" eb="41">
      <t>チュウイ</t>
    </rPh>
    <phoneticPr fontId="4"/>
  </si>
  <si>
    <t>別添ファイル</t>
    <rPh sb="0" eb="2">
      <t>ベッテン</t>
    </rPh>
    <phoneticPr fontId="4"/>
  </si>
  <si>
    <t>※ファイル名に別紙番号が入っていないと何に関する別添なのか判断できず、確認の対象にならない場合があります。</t>
    <rPh sb="5" eb="6">
      <t>メイ</t>
    </rPh>
    <rPh sb="7" eb="11">
      <t>ベッシバンゴウ</t>
    </rPh>
    <rPh sb="12" eb="13">
      <t>ハイ</t>
    </rPh>
    <rPh sb="19" eb="20">
      <t>ナニ</t>
    </rPh>
    <rPh sb="21" eb="22">
      <t>カン</t>
    </rPh>
    <rPh sb="24" eb="26">
      <t>ベッテン</t>
    </rPh>
    <rPh sb="29" eb="31">
      <t>ハンダン</t>
    </rPh>
    <rPh sb="35" eb="37">
      <t>カクニン</t>
    </rPh>
    <rPh sb="38" eb="40">
      <t>タイショウ</t>
    </rPh>
    <rPh sb="45" eb="47">
      <t>バアイ</t>
    </rPh>
    <phoneticPr fontId="4"/>
  </si>
  <si>
    <r>
      <t>・別添ファイルもPDFとして公開対象となります。</t>
    </r>
    <r>
      <rPr>
        <b/>
        <sz val="11"/>
        <color rgb="FFFF0000"/>
        <rFont val="ＭＳ Ｐゴシック"/>
        <family val="3"/>
        <charset val="128"/>
      </rPr>
      <t>個人情報など非公開にしなくてはならないものは除いてください。</t>
    </r>
    <rPh sb="14" eb="16">
      <t>コウカイ</t>
    </rPh>
    <rPh sb="16" eb="18">
      <t>タイショウ</t>
    </rPh>
    <rPh sb="24" eb="26">
      <t>コジン</t>
    </rPh>
    <rPh sb="26" eb="28">
      <t>ジョウホウ</t>
    </rPh>
    <rPh sb="30" eb="33">
      <t>ヒコウカイ</t>
    </rPh>
    <rPh sb="46" eb="47">
      <t>ノゾ</t>
    </rPh>
    <phoneticPr fontId="4"/>
  </si>
  <si>
    <t>イ</t>
    <phoneticPr fontId="4"/>
  </si>
  <si>
    <t>集学的治療及び標準的治療等の質の評価のため、必要な情報を、国に届け出ている。</t>
    <phoneticPr fontId="4"/>
  </si>
  <si>
    <t>ウ</t>
    <phoneticPr fontId="4"/>
  </si>
  <si>
    <t>緩和ケアチームと連携し、スクリーニングされたがん疼痛をはじめとするがん患者の苦痛を迅速かつ適切に緩和する体制を整備している。</t>
    <phoneticPr fontId="4"/>
  </si>
  <si>
    <t>医師からの診断結果や病状の説明時の体制の整備。</t>
    <phoneticPr fontId="4"/>
  </si>
  <si>
    <t>看護師や医療心理に携わる者等の同席を基本としている。
同席者は患者とその家族等の希望に応じて調整している。</t>
    <phoneticPr fontId="4"/>
  </si>
  <si>
    <t>オ</t>
    <phoneticPr fontId="4"/>
  </si>
  <si>
    <t>我が国に多いがんについて、クリティカルパス（検査及び治療等を含めた詳細な診療計画表をいう。以下同じ。）を整備し、活用状況を把握している。</t>
    <phoneticPr fontId="4"/>
  </si>
  <si>
    <t>初期治療内容に限らず、長期的視野に立った治療プロセス全体に関する十分なインフォームドコンセントの取得に努めている。</t>
    <phoneticPr fontId="4"/>
  </si>
  <si>
    <t>キャンサーボードには治療法（手術療法、薬物療法、放射線療法等）となり得る診療科の複数診療科の担当医師が参加している。</t>
    <phoneticPr fontId="4"/>
  </si>
  <si>
    <t>（はい／いいえ）</t>
    <phoneticPr fontId="4"/>
  </si>
  <si>
    <t>（はい／いいえ）</t>
    <phoneticPr fontId="4"/>
  </si>
  <si>
    <t>キャンサーボードで検討した内容については、記録の上、関係者間で共有している。</t>
    <phoneticPr fontId="4"/>
  </si>
  <si>
    <t>キ</t>
    <phoneticPr fontId="4"/>
  </si>
  <si>
    <t>院内の緩和ケアチーム、口腔ケアチーム、栄養サポートチーム、感染防止対策チーム等の専門チームへ適切に依頼ができる体制を整備している。</t>
    <phoneticPr fontId="4"/>
  </si>
  <si>
    <t>コ</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</si>
  <si>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</si>
  <si>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小児がん患者で長期フォローアップ中の患者については、小児がん拠点病院や連携する医療機関と情報を共有する体制を整備している。</t>
    <phoneticPr fontId="4"/>
  </si>
  <si>
    <t>治験を含めた臨床研究の枠組みで実施している。</t>
    <phoneticPr fontId="4"/>
  </si>
  <si>
    <t>先進医療の枠組みで実施している。</t>
    <phoneticPr fontId="4"/>
  </si>
  <si>
    <t>セ</t>
    <phoneticPr fontId="4"/>
  </si>
  <si>
    <t>当該体制を施設内で確保している。</t>
    <rPh sb="0" eb="2">
      <t>トウガイ</t>
    </rPh>
    <rPh sb="2" eb="4">
      <t>タイセイ</t>
    </rPh>
    <rPh sb="5" eb="7">
      <t>シセツ</t>
    </rPh>
    <rPh sb="7" eb="8">
      <t>ナイ</t>
    </rPh>
    <rPh sb="9" eb="11">
      <t>カクホ</t>
    </rPh>
    <phoneticPr fontId="4"/>
  </si>
  <si>
    <t>核医学治療や粒子線治療等の高度な放射線治療について、患者に情報提供を行うとともに、必要に応じて適切な医療機関へ紹介する体制を整備している。</t>
    <phoneticPr fontId="4"/>
  </si>
  <si>
    <t>強度変調放射線治療について、自施設で実施している。</t>
    <rPh sb="14" eb="15">
      <t>ジ</t>
    </rPh>
    <rPh sb="15" eb="17">
      <t>シセツ</t>
    </rPh>
    <rPh sb="18" eb="20">
      <t>ジッシ</t>
    </rPh>
    <phoneticPr fontId="4"/>
  </si>
  <si>
    <t>イ</t>
    <phoneticPr fontId="4"/>
  </si>
  <si>
    <t>（はい／いいえ）</t>
    <phoneticPr fontId="4"/>
  </si>
  <si>
    <t>エ</t>
    <phoneticPr fontId="4"/>
  </si>
  <si>
    <t>緩和的放射線治療について、患者に提供できる体制を整備している。</t>
    <phoneticPr fontId="4"/>
  </si>
  <si>
    <t>A</t>
    <phoneticPr fontId="4"/>
  </si>
  <si>
    <t>（２）の①のオに規定する医師及び（２）の②のウに規定する看護師等を構成員とする緩和ケアチームを整備し、当該緩和ケアチームを組織上明確に位置付けるとともに、がん患者に対し適切な緩和ケアを提供している。</t>
    <phoneticPr fontId="4"/>
  </si>
  <si>
    <t>（２）の①のオに規定する精神症状の緩和に携わる専門的な知識及び技能を有する医師に関しても、がん診療に関するカンファレンス及び病棟回診に参加している。</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</si>
  <si>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</si>
  <si>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</si>
  <si>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</si>
  <si>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ⅴ</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</si>
  <si>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</si>
  <si>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カ</t>
    <phoneticPr fontId="4"/>
  </si>
  <si>
    <t>キ</t>
    <phoneticPr fontId="4"/>
  </si>
  <si>
    <t>患者や家族に対し、必要に応じて、アドバンス・ケア・プランニングを含めた意思決定支援を提供できる体制を整備している。</t>
    <phoneticPr fontId="4"/>
  </si>
  <si>
    <t>緩和ケアに関する要請および相談に関する受付窓口を設けるなど、地域の医療機関及び在宅療養支援診療所等との連携協力体制を整備している。</t>
    <rPh sb="37" eb="38">
      <t>オヨ</t>
    </rPh>
    <phoneticPr fontId="4"/>
  </si>
  <si>
    <t>⑥　地域連携の推進体制</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</si>
  <si>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</si>
  <si>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当該医療圏内のがん診療に関する情報を集約し、当該圏域内の医療機関やがん患者等に対し、情報提供を行っている。</t>
    <phoneticPr fontId="4"/>
  </si>
  <si>
    <t>ウ</t>
    <phoneticPr fontId="4"/>
  </si>
  <si>
    <t>がん患者に対して、周術期の口腔健康管理や、治療中の副作用・合併症対策、口腔リハビリテーションなど、必要に応じて院内又は地域の歯科医師と連携している。</t>
    <phoneticPr fontId="4"/>
  </si>
  <si>
    <t>キ</t>
    <phoneticPr fontId="4"/>
  </si>
  <si>
    <r>
      <t>専従とは、当該診療の実施日において、当該診療に専ら従事していることをいう。この場合において、「専ら従事している」とは、その就業時間の少なくとも８割以上、当該診療に従事していることをいう。また、専任とは、当該診療の実施を専ら担当していることをいう。この場合において、「専ら担当している」とは、担当者となっていればよいものとし、その他診療を兼任していても差し支えないものとする。ただし、その就業時間の少なくとも５割以上、当該診療に従事している必要があるものとする。
　</t>
    </r>
    <r>
      <rPr>
        <u/>
        <sz val="7"/>
        <rFont val="ＭＳ Ｐゴシック"/>
        <family val="3"/>
        <charset val="128"/>
      </rPr>
      <t>※専任の人数には、専従も含めて記載すること。</t>
    </r>
    <rPh sb="233" eb="235">
      <t>センニン</t>
    </rPh>
    <rPh sb="236" eb="238">
      <t>ニンズウ</t>
    </rPh>
    <rPh sb="241" eb="243">
      <t>センジュウ</t>
    </rPh>
    <rPh sb="244" eb="245">
      <t>フク</t>
    </rPh>
    <rPh sb="247" eb="249">
      <t>キサイ</t>
    </rPh>
    <phoneticPr fontId="4"/>
  </si>
  <si>
    <t>A</t>
    <phoneticPr fontId="4"/>
  </si>
  <si>
    <t>専従常勤の人数</t>
    <rPh sb="2" eb="4">
      <t>ジョウキン</t>
    </rPh>
    <phoneticPr fontId="4"/>
  </si>
  <si>
    <t>当該技師は放射線治療に関する専門資格を有する者である。</t>
    <phoneticPr fontId="4"/>
  </si>
  <si>
    <t>当該技術者は医学物理学に関する専門資格を有する者である</t>
    <phoneticPr fontId="4"/>
  </si>
  <si>
    <t>当該看護師は放射線治療に関する専門資格を有する者である。</t>
    <phoneticPr fontId="4"/>
  </si>
  <si>
    <t>当該薬剤師はがん薬物療法に関する専門資格を有する者である。</t>
    <phoneticPr fontId="4"/>
  </si>
  <si>
    <t>当該看護師はがん看護又はがん薬物療法に関する専門資格を有する者である</t>
    <phoneticPr fontId="4"/>
  </si>
  <si>
    <t>当該看護師はがん看護又は緩和ケアに関する専門資格を有する者である</t>
    <phoneticPr fontId="4"/>
  </si>
  <si>
    <t>当該薬剤師は緩和薬物療法に関する専門資格を有する者である。</t>
    <phoneticPr fontId="4"/>
  </si>
  <si>
    <t>地域がん診療連携拠点病院の長は、当該拠点病院においてがん医療に携わる専門的な知識および技能を有する医師の専門性および活動実績等を定期的に評価し、当該医師がその専門性を十分に発揮できる体制を整備している。
※当該評価に当たっては、手術・放射線治療・薬物療法の治療件数（放射線治療・薬物療法については、入院・外来ごとに評価することが望ましい。）、紹介されたがん患者数その他診療連携の実績、論文の発表実績、研修会・日常診療等を通じた指導実績、研修会・学会等への参加実績等を参考としている。</t>
    <rPh sb="123" eb="125">
      <t>ヤクブツ</t>
    </rPh>
    <rPh sb="139" eb="141">
      <t>ヤクブツ</t>
    </rPh>
    <phoneticPr fontId="4"/>
  </si>
  <si>
    <t>以下のア～エの項目をそれぞれ満たしている。なお、同一医療圏に複数の地域拠点病院を指定する場合は、①の項目を全て満たすこと</t>
    <rPh sb="0" eb="2">
      <t>イカ</t>
    </rPh>
    <rPh sb="7" eb="9">
      <t>コウモク</t>
    </rPh>
    <rPh sb="14" eb="15">
      <t>ミ</t>
    </rPh>
    <phoneticPr fontId="4"/>
  </si>
  <si>
    <t>医師・歯科医師と協働し、緩和ケアに従事するその他の診療従事者についても受講を促している。</t>
    <rPh sb="0" eb="2">
      <t>イシ</t>
    </rPh>
    <rPh sb="3" eb="5">
      <t>シカ</t>
    </rPh>
    <rPh sb="5" eb="7">
      <t>イシ</t>
    </rPh>
    <rPh sb="8" eb="10">
      <t>キョウドウ</t>
    </rPh>
    <rPh sb="12" eb="14">
      <t>カンワ</t>
    </rPh>
    <rPh sb="17" eb="19">
      <t>ジュウジ</t>
    </rPh>
    <rPh sb="23" eb="24">
      <t>タ</t>
    </rPh>
    <rPh sb="25" eb="27">
      <t>シンリョウ</t>
    </rPh>
    <rPh sb="27" eb="30">
      <t>ジュウジシャ</t>
    </rPh>
    <rPh sb="35" eb="37">
      <t>ジュコウ</t>
    </rPh>
    <rPh sb="38" eb="39">
      <t>ウナガ</t>
    </rPh>
    <phoneticPr fontId="4"/>
  </si>
  <si>
    <t>C</t>
    <phoneticPr fontId="4"/>
  </si>
  <si>
    <t>自施設に所属する臨床研修医の人数</t>
    <phoneticPr fontId="4"/>
  </si>
  <si>
    <t>連携する地域の医療施設におけるがん診療に携わる医師に対して、緩和ケアに関する研修の受講勧奨を行っている。</t>
    <phoneticPr fontId="4"/>
  </si>
  <si>
    <t>外来初診時等に主治医等から、がん患者及びその家族に対し、相談支援センターについて説明する等、診断初期の段階から相談支援センターの周知が図られる体制を整備している。</t>
    <phoneticPr fontId="4"/>
  </si>
  <si>
    <t>　</t>
    <phoneticPr fontId="4"/>
  </si>
  <si>
    <t>地域の医療機関に対し、相談支援センターに関する広報を行っている。</t>
    <phoneticPr fontId="4"/>
  </si>
  <si>
    <t>地域の医療機関からの相談依頼があった場合に受け入れ可能な体制を整備している。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</si>
  <si>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</si>
  <si>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</si>
  <si>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がんの病態や標準的治療法等、がんの治療に関する一般的な情報を提供している。</t>
    <phoneticPr fontId="4"/>
  </si>
  <si>
    <t>産業保健総合支援センターや職業安定所等との効果的な連携により提供している。</t>
    <phoneticPr fontId="4"/>
  </si>
  <si>
    <t>地域の医療機関におけるがん医療の連携協力体制の事例に関する情報の収集、提供を行っている。</t>
    <phoneticPr fontId="4"/>
  </si>
  <si>
    <t>ス</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</si>
  <si>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</si>
  <si>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③</t>
    <phoneticPr fontId="4"/>
  </si>
  <si>
    <t>配置された者は国立がん研究センターが示すがん登録に係るマニュアルに習熟している。</t>
    <phoneticPr fontId="4"/>
  </si>
  <si>
    <r>
      <t>人　</t>
    </r>
    <r>
      <rPr>
        <sz val="7"/>
        <color rgb="FFFF0000"/>
        <rFont val="ＭＳ Ｐゴシック"/>
        <family val="3"/>
        <charset val="128"/>
      </rPr>
      <t>1人以上</t>
    </r>
    <rPh sb="3" eb="4">
      <t>ヒト</t>
    </rPh>
    <rPh sb="4" eb="6">
      <t>イジョウ</t>
    </rPh>
    <phoneticPr fontId="4"/>
  </si>
  <si>
    <t>院内がん登録の登録様式については、国立がん研究センターが提示する院内がん登録に係る標準様式に準拠している。</t>
    <phoneticPr fontId="4"/>
  </si>
  <si>
    <t>患者に対して治験も含めた臨床研究、先進医療、患者申出療養等に関する適切な情報提供を行うとともに、必要に応じて適切な医療機関に紹介している。</t>
    <phoneticPr fontId="4"/>
  </si>
  <si>
    <t>（１）</t>
    <phoneticPr fontId="4"/>
  </si>
  <si>
    <t>医療に係る安全管理を行う者（以下「医療安全管理者」という。） として（１）に規定する医師に加え、専任で常勤の薬剤師及び専従で常勤の看護師を配置している。</t>
    <phoneticPr fontId="4"/>
  </si>
  <si>
    <t>医療安全管理者は、医療安全対策に係る研修を受講している。</t>
    <phoneticPr fontId="4"/>
  </si>
  <si>
    <t>（５）</t>
    <phoneticPr fontId="4"/>
  </si>
  <si>
    <t>①</t>
    <phoneticPr fontId="4"/>
  </si>
  <si>
    <t>②</t>
    <phoneticPr fontId="4"/>
  </si>
  <si>
    <t>当該施設で未承認新規医薬品の使用や承認薬の適応外使用や高難度新規医療技術を用いた医療の提供を実施している。</t>
    <rPh sb="46" eb="48">
      <t>ジッシ</t>
    </rPh>
    <phoneticPr fontId="4"/>
  </si>
  <si>
    <t>当該医療の適応の安全性や妥当性、倫理性について検討するための組織（倫理審査委員会、薬事委員会等）を設置し、病院として事前に検討を行っている。</t>
    <phoneticPr fontId="4"/>
  </si>
  <si>
    <t>医療安全のための患者窓口を設置し、患者からの苦情や相談に応じられる体制を確保している。</t>
    <phoneticPr fontId="4"/>
  </si>
  <si>
    <t>７　医療に係る安全管理</t>
    <phoneticPr fontId="4"/>
  </si>
  <si>
    <t>８　地域拠点病院（高度型）の指定要件について</t>
    <phoneticPr fontId="4"/>
  </si>
  <si>
    <t>以下は、地域拠点病院（高度型）としての推薦を行う場合のみ記入すること。</t>
    <rPh sb="0" eb="2">
      <t>イカ</t>
    </rPh>
    <rPh sb="19" eb="21">
      <t>スイセン</t>
    </rPh>
    <rPh sb="22" eb="23">
      <t>オコナ</t>
    </rPh>
    <rPh sb="24" eb="26">
      <t>バアイ</t>
    </rPh>
    <rPh sb="28" eb="30">
      <t>キニュウ</t>
    </rPh>
    <phoneticPr fontId="4"/>
  </si>
  <si>
    <t>同一医療圏に複数の地域拠点病院がある場合は、Ⅱの２の（１）の①に規定する診療実績が当該医療圏において最も優れている。</t>
    <phoneticPr fontId="4"/>
  </si>
  <si>
    <t>③</t>
    <phoneticPr fontId="4"/>
  </si>
  <si>
    <t>④</t>
    <phoneticPr fontId="4"/>
  </si>
  <si>
    <t>⑤</t>
    <phoneticPr fontId="4"/>
  </si>
  <si>
    <t>⑥</t>
    <phoneticPr fontId="4"/>
  </si>
  <si>
    <t>相談支援に携わる者のうち、少なくとも１人は国立がん研究センターによる相談員指導者研修を修了している。</t>
    <phoneticPr fontId="4"/>
  </si>
  <si>
    <t>相談員指導者研修を修了している人数。</t>
    <rPh sb="0" eb="2">
      <t>ソウダン</t>
    </rPh>
    <rPh sb="2" eb="3">
      <t>イン</t>
    </rPh>
    <rPh sb="3" eb="6">
      <t>シドウシャ</t>
    </rPh>
    <rPh sb="6" eb="8">
      <t>ケンシュウ</t>
    </rPh>
    <rPh sb="9" eb="11">
      <t>シュウリョウ</t>
    </rPh>
    <rPh sb="15" eb="17">
      <t>ニンズウ</t>
    </rPh>
    <phoneticPr fontId="4"/>
  </si>
  <si>
    <t>がん看護に関する専門資格を有する看護師等による定期的ながん患者カウンセリングを行っている。</t>
    <phoneticPr fontId="4"/>
  </si>
  <si>
    <t>緩和ケアセンターの機能を統括する医師を緩和ケアセンター長として１人配置している。なお、当該医師については、常勤であり、なおかつ院内において管理的立場の医師である。</t>
    <phoneticPr fontId="4"/>
  </si>
  <si>
    <t>ジェネラルマネージャーは、常勤であり、かつ院内において管理的立場の看護師である。</t>
    <phoneticPr fontId="4"/>
  </si>
  <si>
    <t>緩和ケアセンターにおける相談支援業務に専任の相談支援に携わる者を１人以上配置している。
※当該者については相談支援センターの相談支援に携わる者との兼任および、相談支援センター内にて当該業務に従事することを可とする。</t>
    <phoneticPr fontId="4"/>
  </si>
  <si>
    <t>都道府県内のがん診療連携拠点病院、特定領域拠点病院、地域がん診療病院におけるＰＤＣＡサイクルの確保について、当該都道府県内の取組について情報の取りまとめを行う等、中心となって情報共有と相互評価を行い、地域に対してわかりやすく広報している。</t>
    <phoneticPr fontId="4"/>
  </si>
  <si>
    <t>提供した医療について、事後評価を行っている。</t>
    <phoneticPr fontId="4"/>
  </si>
  <si>
    <t>Ⅱに規定する地域がん診療連携拠点病院の指定要件を満している。
ただし、がんの種類に応じて必要な治療法が異なる可能性があるため、指定にあたってはⅡ の要件のうち満たしていない項目がある場合には、個別に指定の可否を検討する。</t>
    <phoneticPr fontId="4"/>
  </si>
  <si>
    <t>キャンサーボードには緩和ケア担当医師や病理医も参加している。</t>
    <phoneticPr fontId="4"/>
  </si>
  <si>
    <t>遠隔病理診断も含め術中迅速病理診断が可能な体制を確保している。</t>
    <rPh sb="7" eb="8">
      <t>フク</t>
    </rPh>
    <phoneticPr fontId="4"/>
  </si>
  <si>
    <t>C</t>
    <phoneticPr fontId="4"/>
  </si>
  <si>
    <t>確実な連携体制を確保するため、グループ指定を受けるがん診療連携拠点病院と定期的な合同のカンファレンスを開催している。</t>
    <phoneticPr fontId="4"/>
  </si>
  <si>
    <t>集学的治療及び標準的治療等の質の評価のため、必要な情報を、国に届け出ている。</t>
    <phoneticPr fontId="4"/>
  </si>
  <si>
    <t>（はい／いいえ）</t>
    <phoneticPr fontId="4"/>
  </si>
  <si>
    <t>-</t>
    <phoneticPr fontId="4"/>
  </si>
  <si>
    <t>（はい／いいえ）</t>
    <phoneticPr fontId="4"/>
  </si>
  <si>
    <t>（はい／いいえ）</t>
    <phoneticPr fontId="4"/>
  </si>
  <si>
    <t>医師からの診断結果や病状の説明時の体制の整備。</t>
    <phoneticPr fontId="4"/>
  </si>
  <si>
    <t>i</t>
    <phoneticPr fontId="4"/>
  </si>
  <si>
    <t>看護師や医療心理に携わる者等の同席を基本としている。
同席者は患者とその家族等の希望に応じて調整している。</t>
    <phoneticPr fontId="4"/>
  </si>
  <si>
    <t>A</t>
    <phoneticPr fontId="4"/>
  </si>
  <si>
    <t>（はい／いいえ）</t>
    <phoneticPr fontId="4"/>
  </si>
  <si>
    <t>ii</t>
    <phoneticPr fontId="4"/>
  </si>
  <si>
    <t>説明時には、初期治療内容に限らず、長期的視野に立った治療プロセス全体に関する十分なインフォームドコンセントの取得に努めている。</t>
    <rPh sb="0" eb="2">
      <t>セツメイ</t>
    </rPh>
    <rPh sb="2" eb="3">
      <t>ジ</t>
    </rPh>
    <phoneticPr fontId="4"/>
  </si>
  <si>
    <t>i</t>
    <phoneticPr fontId="4"/>
  </si>
  <si>
    <t>キャンサーボードには治療法（手術療法、薬物療法、放射線療法等）となり得る診療科の複数診療科の担当医師が参加している。</t>
    <phoneticPr fontId="4"/>
  </si>
  <si>
    <t>A</t>
    <phoneticPr fontId="4"/>
  </si>
  <si>
    <t>（はい／いいえ）</t>
    <phoneticPr fontId="4"/>
  </si>
  <si>
    <t>（はい／いいえ）</t>
    <phoneticPr fontId="4"/>
  </si>
  <si>
    <t>ii</t>
    <phoneticPr fontId="4"/>
  </si>
  <si>
    <t>A</t>
    <phoneticPr fontId="4"/>
  </si>
  <si>
    <t>iii</t>
    <phoneticPr fontId="4"/>
  </si>
  <si>
    <t>キャンサーボードで検討した内容については、記録の上、関係者間で共有している。</t>
    <phoneticPr fontId="4"/>
  </si>
  <si>
    <t>エに規定するスクリーニングを行った上で、歯科医師や薬剤師、看護師、管理栄養士、歯科衛生士、理学療法士、作業療法士、言語聴覚士、社会福祉士等の専門的多職種の参加を必要に応じて求めている</t>
    <phoneticPr fontId="4"/>
  </si>
  <si>
    <t>院内の緩和ケアチーム、口腔ケアチーム、栄養サポートチーム、感染防止対策チーム等の専門チームへ適切に依頼ができる体制を整備している。</t>
    <phoneticPr fontId="4"/>
  </si>
  <si>
    <t>A</t>
    <phoneticPr fontId="4"/>
  </si>
  <si>
    <t>（はい／いいえ）</t>
    <phoneticPr fontId="4"/>
  </si>
  <si>
    <t>コ</t>
    <phoneticPr fontId="4"/>
  </si>
  <si>
    <t>サ</t>
    <phoneticPr fontId="4"/>
  </si>
  <si>
    <t>シ</t>
    <phoneticPr fontId="4"/>
  </si>
  <si>
    <t>小児がん患者で長期フォローアップ中の患者については、小児がん拠点病院や連携する医療機関と情報を共有する体制を整備している。</t>
    <phoneticPr fontId="4"/>
  </si>
  <si>
    <t>ス</t>
    <phoneticPr fontId="4"/>
  </si>
  <si>
    <t>治験を含めた臨床研究の枠組みで実施している。</t>
    <phoneticPr fontId="4"/>
  </si>
  <si>
    <t>先進医療の枠組みで実施している。</t>
    <phoneticPr fontId="4"/>
  </si>
  <si>
    <t>-</t>
    <phoneticPr fontId="4"/>
  </si>
  <si>
    <t>設備や人材配置の点から放射線治療の提供が困難である場合には、グループ指定を受けるがん診療連携拠点病院と連携することにより放射線治療を提供できる体制を整備している。</t>
    <phoneticPr fontId="4"/>
  </si>
  <si>
    <t>医療安全委員会</t>
    <rPh sb="0" eb="2">
      <t>イリョウ</t>
    </rPh>
    <rPh sb="2" eb="4">
      <t>アンゼン</t>
    </rPh>
    <rPh sb="4" eb="7">
      <t>イインカイ</t>
    </rPh>
    <phoneticPr fontId="4"/>
  </si>
  <si>
    <t>（都道府県がん診療連携拠点／地域がん診療連携拠点／地域拠点（高度型）／特定領域がん診療連携拠点／地域がん診療）</t>
    <rPh sb="25" eb="27">
      <t>チイキ</t>
    </rPh>
    <rPh sb="27" eb="29">
      <t>キョテン</t>
    </rPh>
    <rPh sb="30" eb="32">
      <t>コウド</t>
    </rPh>
    <rPh sb="32" eb="33">
      <t>ガタ</t>
    </rPh>
    <phoneticPr fontId="4"/>
  </si>
  <si>
    <t>ウ</t>
    <phoneticPr fontId="4"/>
  </si>
  <si>
    <t>（２）の①のオに規定する身体症状の緩和に携わる専門的な知識及び技能を有する医師は、手術療法・薬物療法・放射線治療等、がん診療に関するカンファレンス及び病棟回診に参加し、適切な助言を行うとともに、必要に応じて共同して診療計画を立案している。</t>
    <phoneticPr fontId="4"/>
  </si>
  <si>
    <t>ⅴ</t>
    <phoneticPr fontId="4"/>
  </si>
  <si>
    <t>オ</t>
    <phoneticPr fontId="4"/>
  </si>
  <si>
    <t>医療用麻薬等の鎮痛薬の初回使用時や用量の増減時には、医師からの説明とともに薬剤師や看護師等による服薬指導を実施し、その際には自記式の服薬記録を整備活用することにより、外来・病棟を問わず医療用麻薬等を自己管理できるよう指導している。</t>
    <phoneticPr fontId="4"/>
  </si>
  <si>
    <t>A</t>
    <phoneticPr fontId="4"/>
  </si>
  <si>
    <t>院内の医療従事者と緩和ケアチームとの連携を以下により確保</t>
    <phoneticPr fontId="4"/>
  </si>
  <si>
    <t>緩和ケアチームへがん患者の診療を依頼する手順には、医師だけではなく、看護師や薬剤師など他の診療従事者からも依頼できる体制を確保している。</t>
    <phoneticPr fontId="4"/>
  </si>
  <si>
    <t>ii</t>
    <phoneticPr fontId="4"/>
  </si>
  <si>
    <t>A</t>
    <phoneticPr fontId="4"/>
  </si>
  <si>
    <t>iii</t>
    <phoneticPr fontId="4"/>
  </si>
  <si>
    <t>C</t>
    <phoneticPr fontId="4"/>
  </si>
  <si>
    <t>A</t>
    <phoneticPr fontId="4"/>
  </si>
  <si>
    <t>-</t>
    <phoneticPr fontId="4"/>
  </si>
  <si>
    <t>A</t>
    <phoneticPr fontId="4"/>
  </si>
  <si>
    <t>ク</t>
    <phoneticPr fontId="4"/>
  </si>
  <si>
    <t>議論する場は既存の会議体を利用する等の工夫を行っている。</t>
    <phoneticPr fontId="4"/>
  </si>
  <si>
    <t>イ</t>
    <phoneticPr fontId="4"/>
  </si>
  <si>
    <t>病理診断又は画像診断に関する依頼、手術、放射線治療、薬物療法又は緩和ケアの提供に関する相談など、地域の医療機関の医師と診断及び治療に関する相互的な連携協力体制・教育体制を整備している。</t>
    <phoneticPr fontId="4"/>
  </si>
  <si>
    <t>ウ</t>
    <phoneticPr fontId="4"/>
  </si>
  <si>
    <t>当該医療圏内のがん診療に関する情報を集約し、当該圏域内の医療機関やがん患者等に対し、情報提供を行っている。</t>
    <phoneticPr fontId="4"/>
  </si>
  <si>
    <t>エ</t>
    <phoneticPr fontId="4"/>
  </si>
  <si>
    <t>がん患者に対して、周術期の口腔健康管理や、治療中の副作用・合併症対策、口腔リハビリテーションなど、必要に応じて院内又は地域の歯科医師と連携している。</t>
    <phoneticPr fontId="4"/>
  </si>
  <si>
    <t>オ</t>
    <phoneticPr fontId="4"/>
  </si>
  <si>
    <t>カ</t>
    <phoneticPr fontId="4"/>
  </si>
  <si>
    <t>キ</t>
    <phoneticPr fontId="4"/>
  </si>
  <si>
    <r>
      <t>人　</t>
    </r>
    <r>
      <rPr>
        <sz val="7"/>
        <color rgb="FFFF0000"/>
        <rFont val="ＭＳ Ｐゴシック"/>
        <family val="3"/>
        <charset val="128"/>
      </rPr>
      <t>１人以上</t>
    </r>
    <rPh sb="2" eb="4">
      <t>ヒトリ</t>
    </rPh>
    <rPh sb="4" eb="6">
      <t>イジョウ</t>
    </rPh>
    <phoneticPr fontId="4"/>
  </si>
  <si>
    <t>C</t>
    <phoneticPr fontId="4"/>
  </si>
  <si>
    <t>当該看護師はがん看護又はがん薬物療法に関する専門資格を有する者である</t>
    <phoneticPr fontId="4"/>
  </si>
  <si>
    <t>C</t>
    <phoneticPr fontId="4"/>
  </si>
  <si>
    <t>-</t>
    <phoneticPr fontId="4"/>
  </si>
  <si>
    <t>C</t>
    <phoneticPr fontId="4"/>
  </si>
  <si>
    <t>C</t>
    <phoneticPr fontId="4"/>
  </si>
  <si>
    <t>（２）院内がん登録</t>
    <phoneticPr fontId="4"/>
  </si>
  <si>
    <t>①</t>
    <phoneticPr fontId="4"/>
  </si>
  <si>
    <t>がん登録等の推進に関する法律（平成25年法律第111号）第44条第１項の規定に基づき定められた、院内がん登録の実施に係る指針（平成27年厚生労働省告示第470号）に即して院内がん登録を実施している。</t>
    <phoneticPr fontId="4"/>
  </si>
  <si>
    <t>A</t>
    <phoneticPr fontId="4"/>
  </si>
  <si>
    <t>②</t>
    <phoneticPr fontId="4"/>
  </si>
  <si>
    <t>③</t>
    <phoneticPr fontId="4"/>
  </si>
  <si>
    <t>配置された者は国立がん研究センターが示すがん登録に係るマニュアルに習熟している。</t>
    <phoneticPr fontId="4"/>
  </si>
  <si>
    <t>④</t>
    <phoneticPr fontId="4"/>
  </si>
  <si>
    <t>院内がん登録の登録様式については、国立がん研究センターが提示する院内がん登録に係る標準様式に準拠している。</t>
    <phoneticPr fontId="4"/>
  </si>
  <si>
    <t>⑤</t>
    <phoneticPr fontId="4"/>
  </si>
  <si>
    <t>⑥</t>
    <phoneticPr fontId="4"/>
  </si>
  <si>
    <t>⑦</t>
    <phoneticPr fontId="4"/>
  </si>
  <si>
    <t>⑧</t>
    <phoneticPr fontId="4"/>
  </si>
  <si>
    <t>専従で、院内がん登録の実務を担う者として、国立がん研究センターが提供する研修で認定を受けている者を１人以上配置している。</t>
    <rPh sb="47" eb="48">
      <t>モノ</t>
    </rPh>
    <phoneticPr fontId="4"/>
  </si>
  <si>
    <t>（１）</t>
    <phoneticPr fontId="4"/>
  </si>
  <si>
    <t>A</t>
    <phoneticPr fontId="4"/>
  </si>
  <si>
    <t>-</t>
    <phoneticPr fontId="4"/>
  </si>
  <si>
    <t>①</t>
    <phoneticPr fontId="4"/>
  </si>
  <si>
    <t>医療安全管理者は、医療安全対策に係る研修を受講している。</t>
    <phoneticPr fontId="4"/>
  </si>
  <si>
    <t>C</t>
    <phoneticPr fontId="4"/>
  </si>
  <si>
    <t>当該医療の適応の安全性や妥当性、倫理性について検討するための組織（倫理審査委員会、薬事委員会等）を設置し、病院として事前に検討を行っている。</t>
    <phoneticPr fontId="4"/>
  </si>
  <si>
    <t>②</t>
    <phoneticPr fontId="4"/>
  </si>
  <si>
    <t>医療安全のための患者窓口を設置し、患者からの苦情や相談に応じられる体制を確保している。</t>
    <phoneticPr fontId="4"/>
  </si>
  <si>
    <t>医療安全管理者として（１）に規定する医師に加え、常勤の薬剤師及び専従かつ常勤の看護師を配置している。</t>
    <phoneticPr fontId="4"/>
  </si>
  <si>
    <t>当該薬剤師は専任常勤である。</t>
    <rPh sb="0" eb="2">
      <t>トウガイ</t>
    </rPh>
    <rPh sb="6" eb="8">
      <t>センニン</t>
    </rPh>
    <rPh sb="8" eb="10">
      <t>ジョウキン</t>
    </rPh>
    <phoneticPr fontId="4"/>
  </si>
  <si>
    <t>②</t>
    <phoneticPr fontId="4"/>
  </si>
  <si>
    <t>当該２次医療圏に居住するがん患者の診療実績の割合</t>
    <rPh sb="0" eb="2">
      <t>トウガイ</t>
    </rPh>
    <rPh sb="3" eb="4">
      <t>ツギ</t>
    </rPh>
    <rPh sb="4" eb="6">
      <t>イリョウ</t>
    </rPh>
    <rPh sb="6" eb="7">
      <t>ケン</t>
    </rPh>
    <rPh sb="8" eb="10">
      <t>キョジュウ</t>
    </rPh>
    <rPh sb="14" eb="16">
      <t>カンジャ</t>
    </rPh>
    <rPh sb="17" eb="19">
      <t>シンリョウ</t>
    </rPh>
    <rPh sb="19" eb="21">
      <t>ジッセキ</t>
    </rPh>
    <rPh sb="22" eb="24">
      <t>ワリアイ</t>
    </rPh>
    <phoneticPr fontId="4"/>
  </si>
  <si>
    <t>-</t>
    <phoneticPr fontId="4"/>
  </si>
  <si>
    <t>②</t>
    <phoneticPr fontId="4"/>
  </si>
  <si>
    <t>各治療の状況について</t>
    <rPh sb="0" eb="3">
      <t>カクチリョウ</t>
    </rPh>
    <rPh sb="4" eb="6">
      <t>ジョウキョウ</t>
    </rPh>
    <phoneticPr fontId="4"/>
  </si>
  <si>
    <t>放射線治療の状況</t>
    <rPh sb="0" eb="3">
      <t>ホウシャセン</t>
    </rPh>
    <rPh sb="3" eb="5">
      <t>チリョウ</t>
    </rPh>
    <rPh sb="6" eb="8">
      <t>ジョウキョウ</t>
    </rPh>
    <phoneticPr fontId="4"/>
  </si>
  <si>
    <t>　※以下、放射線治療件数に関する項目は、必ず放射線治療責任医師の確認を取って記入すること。</t>
  </si>
  <si>
    <t>体外照射</t>
  </si>
  <si>
    <t>人</t>
    <rPh sb="0" eb="1">
      <t>ニン</t>
    </rPh>
    <phoneticPr fontId="4"/>
  </si>
  <si>
    <t>※原発巣に記載してください。</t>
  </si>
  <si>
    <t>肺がん</t>
    <rPh sb="0" eb="1">
      <t>ハイ</t>
    </rPh>
    <phoneticPr fontId="4"/>
  </si>
  <si>
    <t>胃がん</t>
    <rPh sb="0" eb="1">
      <t>イ</t>
    </rPh>
    <phoneticPr fontId="4"/>
  </si>
  <si>
    <t>肝がん</t>
    <rPh sb="0" eb="1">
      <t>カン</t>
    </rPh>
    <phoneticPr fontId="4"/>
  </si>
  <si>
    <t>大腸がん</t>
    <rPh sb="0" eb="2">
      <t>ダイチョウ</t>
    </rPh>
    <phoneticPr fontId="4"/>
  </si>
  <si>
    <t>乳がん</t>
    <rPh sb="0" eb="1">
      <t>ニュウ</t>
    </rPh>
    <phoneticPr fontId="4"/>
  </si>
  <si>
    <t>粒子線治療（重粒子線、陽子線治療）</t>
    <rPh sb="0" eb="3">
      <t>リュウシセン</t>
    </rPh>
    <rPh sb="3" eb="5">
      <t>チリョウ</t>
    </rPh>
    <rPh sb="6" eb="10">
      <t>ジュウリュウシセン</t>
    </rPh>
    <rPh sb="11" eb="14">
      <t>ヨウシセン</t>
    </rPh>
    <rPh sb="14" eb="16">
      <t>チリョウ</t>
    </rPh>
    <phoneticPr fontId="4"/>
  </si>
  <si>
    <t>核医学治療</t>
    <rPh sb="0" eb="1">
      <t>カク</t>
    </rPh>
    <rPh sb="1" eb="3">
      <t>イガク</t>
    </rPh>
    <rPh sb="3" eb="5">
      <t>チリョウ</t>
    </rPh>
    <phoneticPr fontId="4"/>
  </si>
  <si>
    <t>密封小線源治療</t>
    <rPh sb="0" eb="2">
      <t>ミップウ</t>
    </rPh>
    <rPh sb="2" eb="5">
      <t>ショウセンゲン</t>
    </rPh>
    <rPh sb="5" eb="7">
      <t>チリョウ</t>
    </rPh>
    <phoneticPr fontId="4"/>
  </si>
  <si>
    <t>我が国に多いがんに関する悪性腫瘍の手術件数</t>
    <rPh sb="0" eb="1">
      <t>ワ</t>
    </rPh>
    <rPh sb="2" eb="3">
      <t>クニ</t>
    </rPh>
    <rPh sb="4" eb="5">
      <t>オオ</t>
    </rPh>
    <rPh sb="9" eb="10">
      <t>カン</t>
    </rPh>
    <rPh sb="19" eb="21">
      <t>ケンスウ</t>
    </rPh>
    <phoneticPr fontId="4"/>
  </si>
  <si>
    <t>C</t>
    <phoneticPr fontId="4"/>
  </si>
  <si>
    <t>地域を対象として、緩和ケアやがん教育をはじめとするがんに関する普及啓発に努めている。</t>
    <phoneticPr fontId="4"/>
  </si>
  <si>
    <t>ク</t>
    <phoneticPr fontId="4"/>
  </si>
  <si>
    <t>ケ</t>
    <phoneticPr fontId="4"/>
  </si>
  <si>
    <t>初級認定を受けた院内がん登録の実務を担う専従者の人数</t>
    <rPh sb="0" eb="2">
      <t>ショキュウ</t>
    </rPh>
    <rPh sb="2" eb="4">
      <t>ニンテイ</t>
    </rPh>
    <rPh sb="5" eb="6">
      <t>ウ</t>
    </rPh>
    <rPh sb="22" eb="23">
      <t>シャ</t>
    </rPh>
    <rPh sb="24" eb="25">
      <t>ニン</t>
    </rPh>
    <phoneticPr fontId="4"/>
  </si>
  <si>
    <t>人</t>
    <phoneticPr fontId="4"/>
  </si>
  <si>
    <t>地域を対象として、緩和ケアやがん教育をはじめとするがんに関する普及啓発に努めている。</t>
    <phoneticPr fontId="4"/>
  </si>
  <si>
    <t>手術療法</t>
    <rPh sb="0" eb="2">
      <t>シュジュツ</t>
    </rPh>
    <rPh sb="2" eb="4">
      <t>リョウホウ</t>
    </rPh>
    <phoneticPr fontId="4"/>
  </si>
  <si>
    <t>薬物療法</t>
    <rPh sb="0" eb="2">
      <t>ヤクブツ</t>
    </rPh>
    <rPh sb="2" eb="4">
      <t>リョウホウ</t>
    </rPh>
    <phoneticPr fontId="4"/>
  </si>
  <si>
    <t>放射線療法</t>
    <rPh sb="0" eb="3">
      <t>ホウシャセン</t>
    </rPh>
    <rPh sb="3" eb="5">
      <t>リョウホウ</t>
    </rPh>
    <phoneticPr fontId="4"/>
  </si>
  <si>
    <t>治療の実施状況</t>
    <rPh sb="0" eb="2">
      <t>チリョウ</t>
    </rPh>
    <rPh sb="3" eb="5">
      <t>ジッシ</t>
    </rPh>
    <rPh sb="5" eb="7">
      <t>ジョウキョウ</t>
    </rPh>
    <phoneticPr fontId="4"/>
  </si>
  <si>
    <t>我が国に多いがん</t>
  </si>
  <si>
    <t>血液腫瘍</t>
    <rPh sb="0" eb="2">
      <t>ケツエキ</t>
    </rPh>
    <rPh sb="2" eb="4">
      <t>シュヨウ</t>
    </rPh>
    <phoneticPr fontId="4"/>
  </si>
  <si>
    <t>小児</t>
    <rPh sb="0" eb="2">
      <t>ショウニ</t>
    </rPh>
    <phoneticPr fontId="4"/>
  </si>
  <si>
    <t>身体症状の緩和を行った症例数</t>
    <rPh sb="0" eb="2">
      <t>シンタイ</t>
    </rPh>
    <rPh sb="2" eb="4">
      <t>ショウジョウ</t>
    </rPh>
    <rPh sb="5" eb="7">
      <t>カンワ</t>
    </rPh>
    <rPh sb="8" eb="9">
      <t>オコナ</t>
    </rPh>
    <rPh sb="11" eb="13">
      <t>ショウレイ</t>
    </rPh>
    <rPh sb="13" eb="14">
      <t>スウ</t>
    </rPh>
    <phoneticPr fontId="4"/>
  </si>
  <si>
    <t>精神症状の緩和を行った症例数</t>
    <rPh sb="0" eb="2">
      <t>セイシン</t>
    </rPh>
    <rPh sb="2" eb="4">
      <t>ショウジョウ</t>
    </rPh>
    <rPh sb="5" eb="7">
      <t>カンワ</t>
    </rPh>
    <rPh sb="8" eb="9">
      <t>オコナ</t>
    </rPh>
    <rPh sb="11" eb="13">
      <t>ショウレイ</t>
    </rPh>
    <rPh sb="13" eb="14">
      <t>スウ</t>
    </rPh>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</si>
  <si>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</si>
  <si>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職種</t>
    <rPh sb="0" eb="2">
      <t>ショクシュ</t>
    </rPh>
    <phoneticPr fontId="3"/>
  </si>
  <si>
    <t>常勤
/非常勤</t>
    <rPh sb="0" eb="2">
      <t>ジョウキン</t>
    </rPh>
    <rPh sb="4" eb="7">
      <t>ヒジョウキン</t>
    </rPh>
    <phoneticPr fontId="3"/>
  </si>
  <si>
    <t>専門資格（取得している場合）</t>
    <rPh sb="0" eb="2">
      <t>センモン</t>
    </rPh>
    <rPh sb="2" eb="4">
      <t>シカク</t>
    </rPh>
    <rPh sb="5" eb="7">
      <t>シュトク</t>
    </rPh>
    <rPh sb="11" eb="13">
      <t>バアイ</t>
    </rPh>
    <phoneticPr fontId="3"/>
  </si>
  <si>
    <t>管理栄養士</t>
    <rPh sb="0" eb="2">
      <t>カンリ</t>
    </rPh>
    <rPh sb="2" eb="5">
      <t>エイヨウシ</t>
    </rPh>
    <phoneticPr fontId="3"/>
  </si>
  <si>
    <t xml:space="preserve">常勤
</t>
    <rPh sb="0" eb="2">
      <t>ジョウキン</t>
    </rPh>
    <phoneticPr fontId="3"/>
  </si>
  <si>
    <r>
      <t>※印刷範囲外です。メモ書きとして使えますが、提出前には</t>
    </r>
    <r>
      <rPr>
        <sz val="10"/>
        <color rgb="FF993300"/>
        <rFont val="ＭＳ Ｐゴシック"/>
        <family val="3"/>
        <charset val="128"/>
      </rPr>
      <t>個人情報などの記載がないこと</t>
    </r>
    <r>
      <rPr>
        <sz val="10"/>
        <rFont val="ＭＳ Ｐゴシック"/>
        <family val="3"/>
        <charset val="128"/>
      </rPr>
      <t>をご確認ください。</t>
    </r>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</si>
  <si>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t>緩和ケアチームの医師について</t>
    <rPh sb="0" eb="2">
      <t>カンワ</t>
    </rPh>
    <rPh sb="8" eb="10">
      <t>イシ</t>
    </rPh>
    <phoneticPr fontId="70"/>
  </si>
  <si>
    <t>人数</t>
    <rPh sb="0" eb="2">
      <t>ニンズウ</t>
    </rPh>
    <phoneticPr fontId="70"/>
  </si>
  <si>
    <t>例</t>
    <rPh sb="0" eb="1">
      <t>レイ</t>
    </rPh>
    <phoneticPr fontId="70"/>
  </si>
  <si>
    <t>麻酔科2名、消化器外科1名</t>
    <rPh sb="0" eb="2">
      <t>マスイ</t>
    </rPh>
    <rPh sb="2" eb="3">
      <t>カ</t>
    </rPh>
    <rPh sb="4" eb="5">
      <t>メイ</t>
    </rPh>
    <rPh sb="6" eb="9">
      <t>ショウカキ</t>
    </rPh>
    <rPh sb="9" eb="11">
      <t>ゲカ</t>
    </rPh>
    <rPh sb="12" eb="13">
      <t>メイ</t>
    </rPh>
    <phoneticPr fontId="70"/>
  </si>
  <si>
    <t>様式4のIIの１の（２）以外の診療従事者について</t>
    <rPh sb="12" eb="14">
      <t>イガイ</t>
    </rPh>
    <phoneticPr fontId="70"/>
  </si>
  <si>
    <t>がん病態栄養専門管理栄養士</t>
    <rPh sb="2" eb="4">
      <t>ビョウタイ</t>
    </rPh>
    <rPh sb="4" eb="6">
      <t>エイヨウ</t>
    </rPh>
    <rPh sb="6" eb="8">
      <t>センモン</t>
    </rPh>
    <rPh sb="8" eb="10">
      <t>カンリ</t>
    </rPh>
    <rPh sb="10" eb="13">
      <t>エイヨウシ</t>
    </rPh>
    <phoneticPr fontId="70"/>
  </si>
  <si>
    <t>診療科の内訳</t>
    <rPh sb="0" eb="3">
      <t>シンリョウカ</t>
    </rPh>
    <rPh sb="4" eb="6">
      <t>ウチワケ</t>
    </rPh>
    <phoneticPr fontId="3"/>
  </si>
  <si>
    <t>緩和ケアチームのメンバー（医師およびIIの１の（２）診療従事者以外の診療従事者）</t>
    <rPh sb="0" eb="2">
      <t>カンワ</t>
    </rPh>
    <rPh sb="13" eb="15">
      <t>イシ</t>
    </rPh>
    <rPh sb="31" eb="33">
      <t>イガイ</t>
    </rPh>
    <rPh sb="34" eb="36">
      <t>シンリョウ</t>
    </rPh>
    <rPh sb="36" eb="39">
      <t>ジュウジシャ</t>
    </rPh>
    <phoneticPr fontId="3"/>
  </si>
  <si>
    <t>身体症状の緩和に
携わる医師</t>
    <rPh sb="0" eb="2">
      <t>シンタイ</t>
    </rPh>
    <rPh sb="2" eb="4">
      <t>ショウジョウ</t>
    </rPh>
    <rPh sb="5" eb="7">
      <t>カンワ</t>
    </rPh>
    <rPh sb="9" eb="10">
      <t>タズサ</t>
    </rPh>
    <rPh sb="12" eb="14">
      <t>イシ</t>
    </rPh>
    <phoneticPr fontId="3"/>
  </si>
  <si>
    <t>精神症状の緩和に
携わる医師</t>
    <rPh sb="0" eb="2">
      <t>セイシン</t>
    </rPh>
    <rPh sb="2" eb="4">
      <t>ショウジョウ</t>
    </rPh>
    <rPh sb="5" eb="7">
      <t>カンワ</t>
    </rPh>
    <rPh sb="9" eb="10">
      <t>タズサ</t>
    </rPh>
    <rPh sb="12" eb="14">
      <t>イシ</t>
    </rPh>
    <phoneticPr fontId="3"/>
  </si>
  <si>
    <t>注4））様式4のIIの１の（２）以外の診療従事者については、医師、看護師、薬剤師、医療心理に携わる者、相談支援に携わる者以外で緩和ケアチームに所属している診療従事者を記載してください。</t>
    <rPh sb="0" eb="1">
      <t>チュウ</t>
    </rPh>
    <rPh sb="16" eb="18">
      <t>イガイ</t>
    </rPh>
    <rPh sb="19" eb="21">
      <t>シンリョウ</t>
    </rPh>
    <rPh sb="21" eb="24">
      <t>ジュウジシャ</t>
    </rPh>
    <rPh sb="30" eb="32">
      <t>イシ</t>
    </rPh>
    <rPh sb="33" eb="36">
      <t>カンゴシ</t>
    </rPh>
    <rPh sb="37" eb="40">
      <t>ヤクザイシ</t>
    </rPh>
    <rPh sb="41" eb="43">
      <t>イリョウ</t>
    </rPh>
    <rPh sb="43" eb="45">
      <t>シンリ</t>
    </rPh>
    <rPh sb="46" eb="47">
      <t>タズサ</t>
    </rPh>
    <rPh sb="49" eb="50">
      <t>シャ</t>
    </rPh>
    <rPh sb="51" eb="53">
      <t>ソウダン</t>
    </rPh>
    <rPh sb="53" eb="55">
      <t>シエン</t>
    </rPh>
    <rPh sb="56" eb="57">
      <t>タズサ</t>
    </rPh>
    <rPh sb="59" eb="60">
      <t>シャ</t>
    </rPh>
    <rPh sb="60" eb="62">
      <t>イガイ</t>
    </rPh>
    <rPh sb="63" eb="65">
      <t>カンワ</t>
    </rPh>
    <rPh sb="71" eb="73">
      <t>ショゾク</t>
    </rPh>
    <rPh sb="77" eb="79">
      <t>シンリョウ</t>
    </rPh>
    <rPh sb="79" eb="82">
      <t>ジュウジシャ</t>
    </rPh>
    <rPh sb="83" eb="85">
      <t>キサイ</t>
    </rPh>
    <phoneticPr fontId="4"/>
  </si>
  <si>
    <t>記載の有無</t>
    <phoneticPr fontId="4"/>
  </si>
  <si>
    <t>役割</t>
    <rPh sb="0" eb="2">
      <t>ヤクワリ</t>
    </rPh>
    <phoneticPr fontId="4"/>
  </si>
  <si>
    <t>公認心理師</t>
    <rPh sb="0" eb="2">
      <t>コウニン</t>
    </rPh>
    <rPh sb="2" eb="4">
      <t>シンリ</t>
    </rPh>
    <rPh sb="4" eb="5">
      <t>シ</t>
    </rPh>
    <phoneticPr fontId="4"/>
  </si>
  <si>
    <t>我が国に多いがんおよびその他の各医療機関が専門とするがんの診療状況</t>
    <rPh sb="0" eb="1">
      <t>ワ</t>
    </rPh>
    <rPh sb="2" eb="3">
      <t>クニ</t>
    </rPh>
    <rPh sb="4" eb="5">
      <t>オオ</t>
    </rPh>
    <rPh sb="13" eb="14">
      <t>タ</t>
    </rPh>
    <rPh sb="15" eb="18">
      <t>カクイリョウ</t>
    </rPh>
    <rPh sb="18" eb="20">
      <t>キカン</t>
    </rPh>
    <rPh sb="21" eb="23">
      <t>センモン</t>
    </rPh>
    <rPh sb="29" eb="31">
      <t>シンリョウ</t>
    </rPh>
    <rPh sb="31" eb="33">
      <t>ジョウキョウ</t>
    </rPh>
    <phoneticPr fontId="4"/>
  </si>
  <si>
    <t>我が国に多いがんおよびその他の各医療機関が専門とするがんの診療状況</t>
    <rPh sb="0" eb="1">
      <t>ワ</t>
    </rPh>
    <rPh sb="2" eb="3">
      <t>クニ</t>
    </rPh>
    <rPh sb="4" eb="5">
      <t>オオ</t>
    </rPh>
    <rPh sb="13" eb="14">
      <t>タ</t>
    </rPh>
    <rPh sb="15" eb="16">
      <t>カク</t>
    </rPh>
    <rPh sb="16" eb="18">
      <t>イリョウ</t>
    </rPh>
    <rPh sb="18" eb="20">
      <t>キカン</t>
    </rPh>
    <rPh sb="21" eb="23">
      <t>センモン</t>
    </rPh>
    <rPh sb="29" eb="31">
      <t>シンリョウ</t>
    </rPh>
    <rPh sb="31" eb="33">
      <t>ジョウキョウ</t>
    </rPh>
    <phoneticPr fontId="4"/>
  </si>
  <si>
    <t>我が国に多いがんおよびその他の各医療機関が専門とするがんについて、診療状況を別紙2に記載すること。</t>
    <rPh sb="33" eb="35">
      <t>シンリョウ</t>
    </rPh>
    <rPh sb="35" eb="37">
      <t>ジョウキョウ</t>
    </rPh>
    <phoneticPr fontId="4"/>
  </si>
  <si>
    <t>別紙2</t>
    <phoneticPr fontId="4"/>
  </si>
  <si>
    <t>A</t>
    <phoneticPr fontId="4"/>
  </si>
  <si>
    <t>-</t>
    <phoneticPr fontId="4"/>
  </si>
  <si>
    <t>A</t>
    <phoneticPr fontId="4"/>
  </si>
  <si>
    <t>がん疼痛や呼吸困難などに対する症状緩和や医療用麻薬の適正使用を目的とした院内マニュアルを整備すると共に、これに準じた院内クリティカルパスを整備し活用状況を把握する等、実効性のある診療体制を整備している。</t>
    <phoneticPr fontId="4"/>
  </si>
  <si>
    <r>
      <t xml:space="preserve">医療圏内の緩和ケア病棟や在宅緩和ケアが提供できる診療所などのマップやリストを記載してください。
緩和ケアセンターを有する病院は、緊急入院体制の整備にあたり、連携協力を行っている在宅療養支援診療所等の
リストについても記載すること。
</t>
    </r>
    <r>
      <rPr>
        <sz val="10"/>
        <color indexed="10"/>
        <rFont val="ＭＳ Ｐゴシック"/>
        <family val="3"/>
        <charset val="128"/>
      </rPr>
      <t>※個人名やPHSの番号が記載されていないことをご確認ください。</t>
    </r>
    <rPh sb="0" eb="2">
      <t>イリョウ</t>
    </rPh>
    <rPh sb="2" eb="3">
      <t>ケン</t>
    </rPh>
    <rPh sb="3" eb="4">
      <t>ナイ</t>
    </rPh>
    <rPh sb="5" eb="7">
      <t>カンワ</t>
    </rPh>
    <rPh sb="9" eb="11">
      <t>ビョウトウ</t>
    </rPh>
    <rPh sb="12" eb="14">
      <t>ザイタク</t>
    </rPh>
    <rPh sb="14" eb="16">
      <t>カンワ</t>
    </rPh>
    <rPh sb="19" eb="21">
      <t>テイキョウ</t>
    </rPh>
    <rPh sb="24" eb="27">
      <t>シンリョウジョ</t>
    </rPh>
    <rPh sb="38" eb="40">
      <t>キサイ</t>
    </rPh>
    <phoneticPr fontId="4"/>
  </si>
  <si>
    <t>院内の医療従事者と緩和ケアチームとの連携を以下により確保している。</t>
    <phoneticPr fontId="4"/>
  </si>
  <si>
    <t>緩和ケアチームのメンバーについて記載してください。</t>
    <phoneticPr fontId="4"/>
  </si>
  <si>
    <t>-</t>
    <phoneticPr fontId="4"/>
  </si>
  <si>
    <t>「はい」の場合、具体的に満たしている要件を記載すること。（例：Ⅱの１の（２）②のアの専門資格者）</t>
    <rPh sb="5" eb="7">
      <t>バアイ</t>
    </rPh>
    <rPh sb="8" eb="11">
      <t>グタイテキ</t>
    </rPh>
    <rPh sb="12" eb="13">
      <t>ミ</t>
    </rPh>
    <rPh sb="18" eb="20">
      <t>ヨウケン</t>
    </rPh>
    <rPh sb="21" eb="23">
      <t>キサイ</t>
    </rPh>
    <rPh sb="29" eb="30">
      <t>レイ</t>
    </rPh>
    <rPh sb="42" eb="44">
      <t>センモン</t>
    </rPh>
    <rPh sb="44" eb="47">
      <t>シカクシャ</t>
    </rPh>
    <phoneticPr fontId="4"/>
  </si>
  <si>
    <t>当該部門にがん薬物療法に関する専門資格を有する者を配置している。</t>
    <rPh sb="0" eb="2">
      <t>トウガイ</t>
    </rPh>
    <rPh sb="2" eb="4">
      <t>ブモン</t>
    </rPh>
    <rPh sb="7" eb="9">
      <t>ヤクブツ</t>
    </rPh>
    <rPh sb="9" eb="11">
      <t>リョウホウ</t>
    </rPh>
    <rPh sb="12" eb="13">
      <t>カン</t>
    </rPh>
    <rPh sb="15" eb="17">
      <t>センモン</t>
    </rPh>
    <rPh sb="17" eb="19">
      <t>シカク</t>
    </rPh>
    <rPh sb="20" eb="21">
      <t>ユウ</t>
    </rPh>
    <rPh sb="23" eb="24">
      <t>シャ</t>
    </rPh>
    <rPh sb="25" eb="27">
      <t>ハイチ</t>
    </rPh>
    <phoneticPr fontId="4"/>
  </si>
  <si>
    <t>-</t>
    <phoneticPr fontId="4"/>
  </si>
  <si>
    <t>我が国に多いがん（肺がん、胃がん、肝がん、大腸がんおよび乳がんをいう。以下同じ。）およびその他各医療機関が専門とするがんについて、手術、放射線治療および薬物療法を効果的に組み合わせた集学的治療および緩和ケア（以下「集学的治療等」という。）を提供する体制を有するとともに、各学会の診療ガイドラインに準ずる標準的治療（以下「標準的治療」という。）等がん患者の状態に応じた適切な治療を提供している。</t>
    <rPh sb="76" eb="78">
      <t>ヤクブツ</t>
    </rPh>
    <phoneticPr fontId="4"/>
  </si>
  <si>
    <t>-</t>
    <phoneticPr fontId="4"/>
  </si>
  <si>
    <t>緩和ケアチームの新規介入患者数</t>
    <rPh sb="0" eb="2">
      <t>カンワ</t>
    </rPh>
    <rPh sb="8" eb="10">
      <t>シンキ</t>
    </rPh>
    <rPh sb="10" eb="12">
      <t>カイニュウ</t>
    </rPh>
    <rPh sb="12" eb="15">
      <t>カンジャスウ</t>
    </rPh>
    <phoneticPr fontId="4"/>
  </si>
  <si>
    <t>院内および地域の医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</si>
  <si>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</si>
  <si>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緩和ケアチームのメンバー（医師およびⅡの１の（２）以外の診療従事者）</t>
    <rPh sb="0" eb="2">
      <t>カンワ</t>
    </rPh>
    <rPh sb="13" eb="15">
      <t>イシ</t>
    </rPh>
    <rPh sb="25" eb="27">
      <t>イガイ</t>
    </rPh>
    <rPh sb="28" eb="30">
      <t>シンリョウ</t>
    </rPh>
    <rPh sb="30" eb="33">
      <t>ジュウジシャ</t>
    </rPh>
    <phoneticPr fontId="4"/>
  </si>
  <si>
    <t>グループ指定の状況</t>
    <phoneticPr fontId="4"/>
  </si>
  <si>
    <t>例</t>
    <rPh sb="0" eb="1">
      <t>レイ</t>
    </rPh>
    <phoneticPr fontId="4"/>
  </si>
  <si>
    <t>＜以下は地域がん診療病院の場合のみ＞</t>
    <rPh sb="1" eb="3">
      <t>イカ</t>
    </rPh>
    <rPh sb="4" eb="6">
      <t>チイキ</t>
    </rPh>
    <rPh sb="8" eb="10">
      <t>シンリョウ</t>
    </rPh>
    <rPh sb="10" eb="12">
      <t>ビョウイン</t>
    </rPh>
    <phoneticPr fontId="4"/>
  </si>
  <si>
    <t>地域がん診療連携拠点病院（高度型）</t>
    <rPh sb="0" eb="2">
      <t>チイキ</t>
    </rPh>
    <rPh sb="4" eb="12">
      <t>シンリョウレンケイキョテンビョウイン</t>
    </rPh>
    <rPh sb="13" eb="15">
      <t>コウド</t>
    </rPh>
    <rPh sb="15" eb="16">
      <t>ガタ</t>
    </rPh>
    <phoneticPr fontId="4"/>
  </si>
  <si>
    <t>地域がん診療連携拠点病院(高度型)</t>
    <rPh sb="0" eb="2">
      <t>チイキ</t>
    </rPh>
    <rPh sb="4" eb="12">
      <t>シンリョウレンケイキョテンビョウイン</t>
    </rPh>
    <rPh sb="13" eb="15">
      <t>コウド</t>
    </rPh>
    <rPh sb="15" eb="16">
      <t>ガタ</t>
    </rPh>
    <phoneticPr fontId="4"/>
  </si>
  <si>
    <t>緩和ケアセンターのメンバー（医師および医師以外の診療従事者）</t>
    <phoneticPr fontId="4"/>
  </si>
  <si>
    <t>本体ファイル</t>
    <rPh sb="0" eb="2">
      <t>ホンタイ</t>
    </rPh>
    <phoneticPr fontId="4"/>
  </si>
  <si>
    <t>99．その他</t>
  </si>
  <si>
    <t>88．不明</t>
  </si>
  <si>
    <t>26．患者会・家族会（ピア情報）</t>
  </si>
  <si>
    <t>25．友人・知人・職場の人間関係・コミュニケーション</t>
  </si>
  <si>
    <t>24．患者－家族間の関係・コミュニケーション</t>
  </si>
  <si>
    <t>23．医療者との関係・コミュニケーション</t>
  </si>
  <si>
    <t>22．告知</t>
  </si>
  <si>
    <t>21．不安・精神的苦痛</t>
  </si>
  <si>
    <t>20．生きがい・価値観</t>
  </si>
  <si>
    <t>19．補完代替療法</t>
  </si>
  <si>
    <t>18．医療費・生活費・社会保障制度</t>
  </si>
  <si>
    <t>17．社会生活（仕事・就労・学業）</t>
  </si>
  <si>
    <t>16．介護・看護・養育</t>
  </si>
  <si>
    <t>15．食事・服薬・入浴・運動・外出など</t>
  </si>
  <si>
    <t>14．ホスピス・緩和ケア</t>
  </si>
  <si>
    <t>13．在宅医療</t>
  </si>
  <si>
    <t>12．がん予防・検診</t>
  </si>
  <si>
    <t>11．医療機関の紹介</t>
  </si>
  <si>
    <t>10．転院</t>
  </si>
  <si>
    <t>09．受診方法・入院</t>
  </si>
  <si>
    <t>08．臨床試験・先進医療</t>
  </si>
  <si>
    <t>07．治療実績</t>
  </si>
  <si>
    <t>06．セカンドオピニオン（他へ紹介）</t>
  </si>
  <si>
    <t>05．セカンドオピニオン（受入）</t>
  </si>
  <si>
    <t>04．セカンドオピニオン（一般）</t>
  </si>
  <si>
    <t>03．症状・副作用・後遺症</t>
  </si>
  <si>
    <t>02．がんの検査</t>
  </si>
  <si>
    <t>99.その他</t>
  </si>
  <si>
    <t>88.不明</t>
  </si>
  <si>
    <t>26.患者会・家族会（ピア情報）</t>
  </si>
  <si>
    <t>24.患者－家族間の関係・コミュニケーション</t>
  </si>
  <si>
    <t>件数</t>
    <rPh sb="0" eb="2">
      <t>ケンスウ</t>
    </rPh>
    <phoneticPr fontId="4"/>
  </si>
  <si>
    <t>相談内容</t>
    <rPh sb="0" eb="2">
      <t>ソウダン</t>
    </rPh>
    <rPh sb="2" eb="4">
      <t>ナイヨウ</t>
    </rPh>
    <phoneticPr fontId="4"/>
  </si>
  <si>
    <t>合計</t>
    <rPh sb="0" eb="2">
      <t>ゴウケイ</t>
    </rPh>
    <phoneticPr fontId="4"/>
  </si>
  <si>
    <t>自施設の患者・家族</t>
    <rPh sb="0" eb="1">
      <t>ジ</t>
    </rPh>
    <rPh sb="1" eb="3">
      <t>シセツ</t>
    </rPh>
    <rPh sb="4" eb="6">
      <t>カンジャ</t>
    </rPh>
    <rPh sb="7" eb="9">
      <t>カゾク</t>
    </rPh>
    <phoneticPr fontId="4"/>
  </si>
  <si>
    <t>計</t>
    <rPh sb="0" eb="1">
      <t>ケイ</t>
    </rPh>
    <phoneticPr fontId="4"/>
  </si>
  <si>
    <t>相談者</t>
    <rPh sb="0" eb="2">
      <t>ソウダン</t>
    </rPh>
    <rPh sb="2" eb="3">
      <t>シャ</t>
    </rPh>
    <phoneticPr fontId="4"/>
  </si>
  <si>
    <t>●年間の自施設の新規患者の相談件数</t>
    <rPh sb="1" eb="3">
      <t>ネンカン</t>
    </rPh>
    <rPh sb="4" eb="5">
      <t>ジ</t>
    </rPh>
    <rPh sb="5" eb="7">
      <t>シセツ</t>
    </rPh>
    <rPh sb="8" eb="10">
      <t>シンキ</t>
    </rPh>
    <rPh sb="10" eb="12">
      <t>カンジャ</t>
    </rPh>
    <rPh sb="13" eb="15">
      <t>ソウダン</t>
    </rPh>
    <rPh sb="15" eb="17">
      <t>ケンスウ</t>
    </rPh>
    <phoneticPr fontId="4"/>
  </si>
  <si>
    <t>※「自施設の患者・家族」とは、貴院で診療を受けている患者・家族、および以前に貴院で診療を受けた患者・家族のことをさしています。
　 「他施設の患者・家族」とは、貴院以外の医療機関で診療を受けている患者・家族、および以前に貴院以外の医療機関で診療を受けていた患者・家族のことを
　　さしています。</t>
    <rPh sb="2" eb="3">
      <t>ジ</t>
    </rPh>
    <rPh sb="3" eb="5">
      <t>シセツ</t>
    </rPh>
    <rPh sb="6" eb="8">
      <t>カンジャ</t>
    </rPh>
    <rPh sb="9" eb="11">
      <t>カゾク</t>
    </rPh>
    <rPh sb="15" eb="16">
      <t>キ</t>
    </rPh>
    <rPh sb="16" eb="17">
      <t>イン</t>
    </rPh>
    <rPh sb="18" eb="20">
      <t>シンリョウ</t>
    </rPh>
    <rPh sb="21" eb="22">
      <t>ウ</t>
    </rPh>
    <rPh sb="26" eb="28">
      <t>カンジャ</t>
    </rPh>
    <rPh sb="29" eb="31">
      <t>カゾク</t>
    </rPh>
    <rPh sb="38" eb="39">
      <t>キ</t>
    </rPh>
    <rPh sb="39" eb="40">
      <t>イン</t>
    </rPh>
    <rPh sb="41" eb="43">
      <t>シンリョウ</t>
    </rPh>
    <rPh sb="44" eb="45">
      <t>ウ</t>
    </rPh>
    <rPh sb="47" eb="49">
      <t>カンジャ</t>
    </rPh>
    <rPh sb="50" eb="52">
      <t>カゾク</t>
    </rPh>
    <rPh sb="67" eb="68">
      <t>タ</t>
    </rPh>
    <rPh sb="68" eb="70">
      <t>シセツ</t>
    </rPh>
    <rPh sb="71" eb="73">
      <t>カンジャ</t>
    </rPh>
    <rPh sb="74" eb="76">
      <t>カゾク</t>
    </rPh>
    <rPh sb="80" eb="81">
      <t>キ</t>
    </rPh>
    <rPh sb="81" eb="82">
      <t>イン</t>
    </rPh>
    <rPh sb="82" eb="84">
      <t>イガイ</t>
    </rPh>
    <rPh sb="85" eb="87">
      <t>イリョウ</t>
    </rPh>
    <rPh sb="87" eb="89">
      <t>キカン</t>
    </rPh>
    <rPh sb="90" eb="92">
      <t>シンリョウ</t>
    </rPh>
    <rPh sb="93" eb="94">
      <t>ウ</t>
    </rPh>
    <rPh sb="98" eb="100">
      <t>カンジャ</t>
    </rPh>
    <rPh sb="101" eb="103">
      <t>カゾク</t>
    </rPh>
    <rPh sb="107" eb="109">
      <t>イゼン</t>
    </rPh>
    <rPh sb="110" eb="111">
      <t>キ</t>
    </rPh>
    <rPh sb="111" eb="112">
      <t>イン</t>
    </rPh>
    <rPh sb="112" eb="114">
      <t>イガイ</t>
    </rPh>
    <rPh sb="115" eb="117">
      <t>イリョウ</t>
    </rPh>
    <rPh sb="117" eb="119">
      <t>キカン</t>
    </rPh>
    <rPh sb="120" eb="122">
      <t>シンリョウ</t>
    </rPh>
    <rPh sb="123" eb="124">
      <t>ウ</t>
    </rPh>
    <rPh sb="128" eb="130">
      <t>カンジャ</t>
    </rPh>
    <rPh sb="131" eb="133">
      <t>カゾク</t>
    </rPh>
    <phoneticPr fontId="4"/>
  </si>
  <si>
    <t>病院名：</t>
    <rPh sb="0" eb="2">
      <t>ビョウイン</t>
    </rPh>
    <rPh sb="2" eb="3">
      <t>ナ</t>
    </rPh>
    <phoneticPr fontId="4"/>
  </si>
  <si>
    <t>■FAX相談の実施 （実施/未実施）</t>
    <rPh sb="4" eb="6">
      <t>ソウダン</t>
    </rPh>
    <rPh sb="7" eb="9">
      <t>ジッシ</t>
    </rPh>
    <phoneticPr fontId="4"/>
  </si>
  <si>
    <t>予約の要否 （必要/不要）</t>
    <rPh sb="0" eb="2">
      <t>ヨヤク</t>
    </rPh>
    <rPh sb="3" eb="5">
      <t>ヨウヒ</t>
    </rPh>
    <phoneticPr fontId="4"/>
  </si>
  <si>
    <t>■電話相談の実施 （実施/未実施）</t>
    <rPh sb="1" eb="3">
      <t>デンワ</t>
    </rPh>
    <rPh sb="3" eb="5">
      <t>ソウダン</t>
    </rPh>
    <rPh sb="6" eb="8">
      <t>ジッシ</t>
    </rPh>
    <phoneticPr fontId="4"/>
  </si>
  <si>
    <r>
      <t>予約の要否 （必要</t>
    </r>
    <r>
      <rPr>
        <sz val="11"/>
        <rFont val="ＭＳ Ｐゴシック"/>
        <family val="3"/>
        <charset val="128"/>
      </rPr>
      <t>/不要）</t>
    </r>
    <rPh sb="0" eb="2">
      <t>ヨヤク</t>
    </rPh>
    <rPh sb="3" eb="5">
      <t>ヨウヒ</t>
    </rPh>
    <rPh sb="7" eb="9">
      <t>ヒツヨウ</t>
    </rPh>
    <rPh sb="10" eb="12">
      <t>フヨウ</t>
    </rPh>
    <phoneticPr fontId="4"/>
  </si>
  <si>
    <t>■対面相談の実施 （実施/未実施）</t>
    <rPh sb="1" eb="3">
      <t>タイメン</t>
    </rPh>
    <rPh sb="3" eb="5">
      <t>ソウダン</t>
    </rPh>
    <rPh sb="6" eb="8">
      <t>ジッシ</t>
    </rPh>
    <rPh sb="10" eb="12">
      <t>ジッシ</t>
    </rPh>
    <rPh sb="13" eb="16">
      <t>ミジッシ</t>
    </rPh>
    <phoneticPr fontId="4"/>
  </si>
  <si>
    <t>相談支援センターの名称</t>
    <rPh sb="0" eb="2">
      <t>ソウダン</t>
    </rPh>
    <rPh sb="2" eb="4">
      <t>シエン</t>
    </rPh>
    <rPh sb="9" eb="11">
      <t>メイショウ</t>
    </rPh>
    <phoneticPr fontId="4"/>
  </si>
  <si>
    <t>　</t>
    <phoneticPr fontId="4"/>
  </si>
  <si>
    <t>印刷範囲外</t>
    <phoneticPr fontId="4"/>
  </si>
  <si>
    <t>社会保険労務士（上記リスト12番）</t>
    <rPh sb="8" eb="10">
      <t>ジョウキ</t>
    </rPh>
    <rPh sb="15" eb="16">
      <t>バン</t>
    </rPh>
    <phoneticPr fontId="4"/>
  </si>
  <si>
    <t>例</t>
    <phoneticPr fontId="4"/>
  </si>
  <si>
    <t>ピアサポーター（上記リスト9番）</t>
    <rPh sb="8" eb="10">
      <t>ジョウキ</t>
    </rPh>
    <rPh sb="14" eb="15">
      <t>バン</t>
    </rPh>
    <phoneticPr fontId="4"/>
  </si>
  <si>
    <t>例</t>
    <phoneticPr fontId="4"/>
  </si>
  <si>
    <t>職種</t>
    <rPh sb="0" eb="2">
      <t>ショクシュ</t>
    </rPh>
    <phoneticPr fontId="4"/>
  </si>
  <si>
    <t>■上記一覧において「その他」を選んだ場合、下記に詳細を記入してください。</t>
    <rPh sb="1" eb="3">
      <t>ジョウキ</t>
    </rPh>
    <rPh sb="3" eb="5">
      <t>イチラン</t>
    </rPh>
    <rPh sb="12" eb="13">
      <t>タ</t>
    </rPh>
    <rPh sb="15" eb="16">
      <t>エラ</t>
    </rPh>
    <rPh sb="18" eb="20">
      <t>バアイ</t>
    </rPh>
    <rPh sb="21" eb="23">
      <t>カキ</t>
    </rPh>
    <rPh sb="24" eb="26">
      <t>ショウサイ</t>
    </rPh>
    <rPh sb="27" eb="29">
      <t>キニュウ</t>
    </rPh>
    <phoneticPr fontId="4"/>
  </si>
  <si>
    <t>兼任（5割未満）</t>
    <rPh sb="0" eb="2">
      <t>ケンニン</t>
    </rPh>
    <rPh sb="4" eb="5">
      <t>ワリ</t>
    </rPh>
    <rPh sb="5" eb="7">
      <t>ミマン</t>
    </rPh>
    <phoneticPr fontId="4"/>
  </si>
  <si>
    <t>常勤</t>
    <phoneticPr fontId="4"/>
  </si>
  <si>
    <t>その他</t>
    <rPh sb="2" eb="3">
      <t>ホカ</t>
    </rPh>
    <phoneticPr fontId="4"/>
  </si>
  <si>
    <t>専任（5割以上8割未満）</t>
  </si>
  <si>
    <t>常勤</t>
  </si>
  <si>
    <t>社会福祉士</t>
  </si>
  <si>
    <t>専従（8割以上）</t>
  </si>
  <si>
    <t>看護師</t>
  </si>
  <si>
    <t>専従/専任/兼任</t>
    <rPh sb="0" eb="2">
      <t>センジュウ</t>
    </rPh>
    <rPh sb="3" eb="5">
      <t>センニン</t>
    </rPh>
    <rPh sb="6" eb="8">
      <t>ケンニン</t>
    </rPh>
    <phoneticPr fontId="4"/>
  </si>
  <si>
    <t>常勤
/非常勤</t>
    <rPh sb="0" eb="2">
      <t>ジョウキン</t>
    </rPh>
    <rPh sb="4" eb="7">
      <t>ヒジョウキン</t>
    </rPh>
    <phoneticPr fontId="4"/>
  </si>
  <si>
    <t>相談支援センターの体制</t>
    <rPh sb="0" eb="2">
      <t>ソウダン</t>
    </rPh>
    <rPh sb="2" eb="4">
      <t>シエン</t>
    </rPh>
    <rPh sb="9" eb="11">
      <t>タイセイ</t>
    </rPh>
    <phoneticPr fontId="4"/>
  </si>
  <si>
    <t>不可</t>
    <rPh sb="0" eb="2">
      <t>フカ</t>
    </rPh>
    <phoneticPr fontId="4"/>
  </si>
  <si>
    <t>年4回開催している市民講演会の開催への協力、また、演者として参加してもらっている。</t>
    <rPh sb="0" eb="1">
      <t>ネン</t>
    </rPh>
    <rPh sb="2" eb="3">
      <t>カイ</t>
    </rPh>
    <rPh sb="3" eb="5">
      <t>カイサイ</t>
    </rPh>
    <rPh sb="9" eb="11">
      <t>シミン</t>
    </rPh>
    <rPh sb="11" eb="14">
      <t>コウエンカイ</t>
    </rPh>
    <rPh sb="15" eb="17">
      <t>カイサイ</t>
    </rPh>
    <rPh sb="19" eb="21">
      <t>キョウリョク</t>
    </rPh>
    <rPh sb="25" eb="27">
      <t>エンジャ</t>
    </rPh>
    <rPh sb="30" eb="32">
      <t>サンカ</t>
    </rPh>
    <phoneticPr fontId="4"/>
  </si>
  <si>
    <t>すべてのがん</t>
    <phoneticPr fontId="4"/>
  </si>
  <si>
    <t>○○○○○会</t>
    <rPh sb="5" eb="6">
      <t>カイ</t>
    </rPh>
    <phoneticPr fontId="4"/>
  </si>
  <si>
    <t>例</t>
    <phoneticPr fontId="4"/>
  </si>
  <si>
    <t>可</t>
    <rPh sb="0" eb="1">
      <t>カ</t>
    </rPh>
    <phoneticPr fontId="4"/>
  </si>
  <si>
    <t>相談支援センターで、週1回、2名ずつ、ピアサポーターとして活動してもらっている。</t>
    <rPh sb="0" eb="2">
      <t>ソウダン</t>
    </rPh>
    <rPh sb="2" eb="4">
      <t>シエン</t>
    </rPh>
    <rPh sb="10" eb="11">
      <t>シュウ</t>
    </rPh>
    <rPh sb="12" eb="13">
      <t>カイ</t>
    </rPh>
    <rPh sb="15" eb="16">
      <t>ナ</t>
    </rPh>
    <rPh sb="29" eb="31">
      <t>カツドウ</t>
    </rPh>
    <phoneticPr fontId="4"/>
  </si>
  <si>
    <t>例</t>
    <phoneticPr fontId="4"/>
  </si>
  <si>
    <t>患者会と共同で、月1回、患者サロンを開催している。</t>
    <rPh sb="0" eb="2">
      <t>カンジャ</t>
    </rPh>
    <rPh sb="2" eb="3">
      <t>カイ</t>
    </rPh>
    <rPh sb="4" eb="6">
      <t>キョウドウ</t>
    </rPh>
    <rPh sb="8" eb="9">
      <t>ツキ</t>
    </rPh>
    <rPh sb="10" eb="11">
      <t>カイ</t>
    </rPh>
    <rPh sb="12" eb="14">
      <t>カンジャ</t>
    </rPh>
    <rPh sb="18" eb="20">
      <t>カイサイ</t>
    </rPh>
    <phoneticPr fontId="4"/>
  </si>
  <si>
    <t>例</t>
    <phoneticPr fontId="4"/>
  </si>
  <si>
    <t>参加対象者
の疾患名</t>
    <rPh sb="0" eb="2">
      <t>サンカ</t>
    </rPh>
    <rPh sb="2" eb="5">
      <t>タイショウシャ</t>
    </rPh>
    <rPh sb="7" eb="9">
      <t>シッカン</t>
    </rPh>
    <rPh sb="9" eb="10">
      <t>ナ</t>
    </rPh>
    <phoneticPr fontId="4"/>
  </si>
  <si>
    <t>団体名</t>
    <rPh sb="0" eb="3">
      <t>ダンタイメイ</t>
    </rPh>
    <phoneticPr fontId="4"/>
  </si>
  <si>
    <t>紹介の可否</t>
    <rPh sb="0" eb="2">
      <t>ショウカイ</t>
    </rPh>
    <rPh sb="3" eb="5">
      <t>カヒ</t>
    </rPh>
    <phoneticPr fontId="4"/>
  </si>
  <si>
    <t>具体的な連携協力の内容</t>
    <rPh sb="0" eb="3">
      <t>グタイテキ</t>
    </rPh>
    <rPh sb="4" eb="6">
      <t>レンケイ</t>
    </rPh>
    <rPh sb="6" eb="8">
      <t>キョウリョク</t>
    </rPh>
    <rPh sb="9" eb="11">
      <t>ナイヨウ</t>
    </rPh>
    <phoneticPr fontId="4"/>
  </si>
  <si>
    <t>連携協力しているがん患者団体</t>
    <rPh sb="0" eb="2">
      <t>レンケイ</t>
    </rPh>
    <rPh sb="2" eb="4">
      <t>キョウリョク</t>
    </rPh>
    <rPh sb="10" eb="12">
      <t>カンジャ</t>
    </rPh>
    <rPh sb="12" eb="14">
      <t>ダンタイ</t>
    </rPh>
    <phoneticPr fontId="4"/>
  </si>
  <si>
    <t>※「紹介の可否」には、患者さんや家族から、その団体について問い合わせがあった際、具体的な紹介ができるかどうかについて記載してください。</t>
    <rPh sb="2" eb="4">
      <t>ショウカイ</t>
    </rPh>
    <rPh sb="5" eb="7">
      <t>カヒ</t>
    </rPh>
    <rPh sb="11" eb="13">
      <t>カンジャ</t>
    </rPh>
    <rPh sb="16" eb="18">
      <t>カゾク</t>
    </rPh>
    <rPh sb="23" eb="25">
      <t>ダンタイ</t>
    </rPh>
    <rPh sb="29" eb="30">
      <t>ト</t>
    </rPh>
    <rPh sb="31" eb="32">
      <t>ア</t>
    </rPh>
    <rPh sb="38" eb="39">
      <t>サイ</t>
    </rPh>
    <rPh sb="40" eb="43">
      <t>グタイテキ</t>
    </rPh>
    <rPh sb="44" eb="46">
      <t>ショウカイ</t>
    </rPh>
    <rPh sb="58" eb="60">
      <t>キサイ</t>
    </rPh>
    <phoneticPr fontId="4"/>
  </si>
  <si>
    <r>
      <t>※患者団体の参加対象者が特定の疾患に限られていない場合には、「</t>
    </r>
    <r>
      <rPr>
        <b/>
        <sz val="10"/>
        <color rgb="FFFF0000"/>
        <rFont val="ＭＳ Ｐゴシック"/>
        <family val="3"/>
        <charset val="128"/>
      </rPr>
      <t>すべてのがん</t>
    </r>
    <r>
      <rPr>
        <sz val="10"/>
        <rFont val="ＭＳ Ｐゴシック"/>
        <family val="3"/>
        <charset val="128"/>
      </rPr>
      <t>」と記載してください。</t>
    </r>
    <rPh sb="1" eb="3">
      <t>カンジャ</t>
    </rPh>
    <rPh sb="3" eb="5">
      <t>ダンタイ</t>
    </rPh>
    <rPh sb="6" eb="8">
      <t>サンカ</t>
    </rPh>
    <rPh sb="8" eb="10">
      <t>タイショウ</t>
    </rPh>
    <rPh sb="10" eb="11">
      <t>シャ</t>
    </rPh>
    <rPh sb="12" eb="14">
      <t>トクテイ</t>
    </rPh>
    <rPh sb="15" eb="17">
      <t>シッカン</t>
    </rPh>
    <rPh sb="18" eb="19">
      <t>カギ</t>
    </rPh>
    <rPh sb="25" eb="27">
      <t>バアイ</t>
    </rPh>
    <rPh sb="39" eb="41">
      <t>キサイ</t>
    </rPh>
    <phoneticPr fontId="4"/>
  </si>
  <si>
    <t>●患者団体との連携協力体制</t>
    <rPh sb="1" eb="3">
      <t>カンジャ</t>
    </rPh>
    <rPh sb="7" eb="9">
      <t>レンケイ</t>
    </rPh>
    <rPh sb="9" eb="11">
      <t>キョウリョク</t>
    </rPh>
    <rPh sb="11" eb="13">
      <t>タイセイ</t>
    </rPh>
    <phoneticPr fontId="4"/>
  </si>
  <si>
    <t>（複数回答可）</t>
    <rPh sb="1" eb="3">
      <t>フクスウ</t>
    </rPh>
    <rPh sb="3" eb="5">
      <t>カイトウ</t>
    </rPh>
    <rPh sb="5" eb="6">
      <t>カ</t>
    </rPh>
    <phoneticPr fontId="4"/>
  </si>
  <si>
    <t>(はい/いいえ)</t>
    <phoneticPr fontId="4"/>
  </si>
  <si>
    <t>　①相談に対応している部署（例：がん相談支援センター、化学療法室等）</t>
    <rPh sb="2" eb="4">
      <t>ソウダン</t>
    </rPh>
    <rPh sb="5" eb="7">
      <t>タイオウ</t>
    </rPh>
    <rPh sb="11" eb="13">
      <t>ブショ</t>
    </rPh>
    <rPh sb="14" eb="15">
      <t>レイ</t>
    </rPh>
    <rPh sb="18" eb="20">
      <t>ソウダン</t>
    </rPh>
    <rPh sb="20" eb="22">
      <t>シエン</t>
    </rPh>
    <rPh sb="27" eb="29">
      <t>カガク</t>
    </rPh>
    <rPh sb="29" eb="32">
      <t>リョウホウシツ</t>
    </rPh>
    <rPh sb="32" eb="33">
      <t>ナド</t>
    </rPh>
    <phoneticPr fontId="4"/>
  </si>
  <si>
    <t>●がん患者の妊よう性温存に関する連携協力体制</t>
    <rPh sb="3" eb="5">
      <t>カンジャ</t>
    </rPh>
    <rPh sb="6" eb="7">
      <t>ニン</t>
    </rPh>
    <rPh sb="9" eb="10">
      <t>セイ</t>
    </rPh>
    <rPh sb="10" eb="12">
      <t>オンゾン</t>
    </rPh>
    <rPh sb="13" eb="14">
      <t>カン</t>
    </rPh>
    <rPh sb="16" eb="18">
      <t>レンケイ</t>
    </rPh>
    <rPh sb="18" eb="20">
      <t>キョウリョク</t>
    </rPh>
    <rPh sb="20" eb="22">
      <t>タイセイ</t>
    </rPh>
    <phoneticPr fontId="4"/>
  </si>
  <si>
    <t>●アピアランスケアに関する連携協力体制</t>
    <rPh sb="10" eb="11">
      <t>カン</t>
    </rPh>
    <rPh sb="13" eb="15">
      <t>レンケイ</t>
    </rPh>
    <rPh sb="15" eb="17">
      <t>キョウリョク</t>
    </rPh>
    <rPh sb="17" eb="19">
      <t>タイセイ</t>
    </rPh>
    <phoneticPr fontId="4"/>
  </si>
  <si>
    <t>(複数回答可)</t>
    <rPh sb="1" eb="3">
      <t>フクスウ</t>
    </rPh>
    <rPh sb="3" eb="5">
      <t>カイトウ</t>
    </rPh>
    <rPh sb="5" eb="6">
      <t>カ</t>
    </rPh>
    <phoneticPr fontId="4"/>
  </si>
  <si>
    <t>●就労に関する連携協力体制</t>
    <rPh sb="1" eb="3">
      <t>シュウロウ</t>
    </rPh>
    <rPh sb="4" eb="5">
      <t>カン</t>
    </rPh>
    <rPh sb="7" eb="9">
      <t>レンケイ</t>
    </rPh>
    <rPh sb="9" eb="11">
      <t>キョウリョク</t>
    </rPh>
    <rPh sb="11" eb="13">
      <t>タイセイ</t>
    </rPh>
    <phoneticPr fontId="4"/>
  </si>
  <si>
    <t>■地域の医療機関向けの問い合わせ窓口が設定されている （はい/いいえ）</t>
    <rPh sb="1" eb="3">
      <t>チイキ</t>
    </rPh>
    <rPh sb="4" eb="6">
      <t>イリョウ</t>
    </rPh>
    <rPh sb="6" eb="8">
      <t>キカン</t>
    </rPh>
    <rPh sb="19" eb="21">
      <t>セッテイ</t>
    </rPh>
    <phoneticPr fontId="4"/>
  </si>
  <si>
    <t>■地域の患者さんやご家族向けの問い合わせ窓口が設定されている （はい/いいえ）</t>
    <rPh sb="23" eb="25">
      <t>セッテイ</t>
    </rPh>
    <phoneticPr fontId="4"/>
  </si>
  <si>
    <t>他施設でがんの診療を受けている、または診療を受けていた患者さんを受け入れている （はい/いいえ）</t>
    <rPh sb="0" eb="1">
      <t>タ</t>
    </rPh>
    <rPh sb="1" eb="3">
      <t>シセツ</t>
    </rPh>
    <rPh sb="19" eb="21">
      <t>シンリョウ</t>
    </rPh>
    <phoneticPr fontId="4"/>
  </si>
  <si>
    <t>アドレス</t>
    <phoneticPr fontId="4"/>
  </si>
  <si>
    <r>
      <t>上記の外来の説明が掲載されて
いるページの見出しとアドレス</t>
    </r>
    <r>
      <rPr>
        <sz val="9"/>
        <rFont val="ＭＳ Ｐゴシック"/>
        <family val="3"/>
        <charset val="128"/>
      </rPr>
      <t xml:space="preserve">
※アドレスは、手入力せずにホームページからコピーしてください</t>
    </r>
    <rPh sb="0" eb="2">
      <t>ジョウキ</t>
    </rPh>
    <rPh sb="3" eb="5">
      <t>ガイライ</t>
    </rPh>
    <rPh sb="6" eb="8">
      <t>セツメイ</t>
    </rPh>
    <rPh sb="9" eb="11">
      <t>ケイサイ</t>
    </rPh>
    <rPh sb="21" eb="23">
      <t>ミダ</t>
    </rPh>
    <phoneticPr fontId="4"/>
  </si>
  <si>
    <t>対象となる疾患名</t>
    <phoneticPr fontId="4"/>
  </si>
  <si>
    <t>※枠内に専門外来の名称を記載してください</t>
    <rPh sb="1" eb="3">
      <t>ワクナイ</t>
    </rPh>
    <rPh sb="4" eb="6">
      <t>センモン</t>
    </rPh>
    <rPh sb="6" eb="8">
      <t>ガイライ</t>
    </rPh>
    <rPh sb="9" eb="11">
      <t>メイショウ</t>
    </rPh>
    <rPh sb="12" eb="14">
      <t>キサイ</t>
    </rPh>
    <phoneticPr fontId="4"/>
  </si>
  <si>
    <t>外来の問い合わせ窓口　　　　　　　</t>
    <rPh sb="0" eb="2">
      <t>ガイライ</t>
    </rPh>
    <phoneticPr fontId="4"/>
  </si>
  <si>
    <t>アドレス</t>
    <phoneticPr fontId="4"/>
  </si>
  <si>
    <t>３）</t>
    <phoneticPr fontId="4"/>
  </si>
  <si>
    <t>２）</t>
    <phoneticPr fontId="4"/>
  </si>
  <si>
    <t>アドレス</t>
    <phoneticPr fontId="4"/>
  </si>
  <si>
    <t>１）</t>
    <phoneticPr fontId="4"/>
  </si>
  <si>
    <r>
      <t>その他のがん診療に関連した専門外来</t>
    </r>
    <r>
      <rPr>
        <sz val="12"/>
        <rFont val="ＭＳ Ｐゴシック"/>
        <family val="3"/>
        <charset val="128"/>
      </rPr>
      <t>の問い合わせ窓口</t>
    </r>
    <rPh sb="6" eb="8">
      <t>シンリョウ</t>
    </rPh>
    <rPh sb="9" eb="11">
      <t>カンレン</t>
    </rPh>
    <rPh sb="13" eb="15">
      <t>センモン</t>
    </rPh>
    <rPh sb="15" eb="17">
      <t>ガイライ</t>
    </rPh>
    <rPh sb="18" eb="19">
      <t>ト</t>
    </rPh>
    <rPh sb="20" eb="21">
      <t>ア</t>
    </rPh>
    <rPh sb="23" eb="25">
      <t>マドグチ</t>
    </rPh>
    <phoneticPr fontId="4"/>
  </si>
  <si>
    <t>５．</t>
    <phoneticPr fontId="4"/>
  </si>
  <si>
    <t>アドレス</t>
    <phoneticPr fontId="4"/>
  </si>
  <si>
    <r>
      <rPr>
        <sz val="10"/>
        <rFont val="ＭＳ Ｐゴシック"/>
        <family val="3"/>
        <charset val="128"/>
      </rPr>
      <t>アスベスト外来の説明が掲載されているページの見出しとアドレス</t>
    </r>
    <r>
      <rPr>
        <sz val="9"/>
        <rFont val="ＭＳ Ｐゴシック"/>
        <family val="3"/>
        <charset val="128"/>
      </rPr>
      <t xml:space="preserve">
※アドレスは、手入力せずにホームページからコピーしてください</t>
    </r>
    <rPh sb="5" eb="7">
      <t>ガイライ</t>
    </rPh>
    <rPh sb="8" eb="10">
      <t>セツメイ</t>
    </rPh>
    <rPh sb="11" eb="13">
      <t>ケイサイ</t>
    </rPh>
    <rPh sb="22" eb="24">
      <t>ミダ</t>
    </rPh>
    <phoneticPr fontId="4"/>
  </si>
  <si>
    <t>上記外来の名称</t>
    <rPh sb="0" eb="2">
      <t>ジョウキ</t>
    </rPh>
    <rPh sb="2" eb="4">
      <t>ガイライ</t>
    </rPh>
    <rPh sb="5" eb="7">
      <t>メイショウ</t>
    </rPh>
    <phoneticPr fontId="4"/>
  </si>
  <si>
    <t>アスベスト外来が設定されている （はい/いいえ）</t>
    <rPh sb="8" eb="10">
      <t>セッテイ</t>
    </rPh>
    <phoneticPr fontId="4"/>
  </si>
  <si>
    <t>【 アスベスト外来 】の問い合わせ窓口</t>
    <rPh sb="7" eb="9">
      <t>ガイライ</t>
    </rPh>
    <rPh sb="12" eb="13">
      <t>ト</t>
    </rPh>
    <rPh sb="14" eb="15">
      <t>ア</t>
    </rPh>
    <rPh sb="17" eb="19">
      <t>マドグチ</t>
    </rPh>
    <phoneticPr fontId="4"/>
  </si>
  <si>
    <t>４．</t>
    <phoneticPr fontId="4"/>
  </si>
  <si>
    <t>アドレス</t>
    <phoneticPr fontId="4"/>
  </si>
  <si>
    <r>
      <t>禁煙外来の説明が掲載されて
いるページの見出しとアドレス</t>
    </r>
    <r>
      <rPr>
        <sz val="9"/>
        <rFont val="ＭＳ Ｐゴシック"/>
        <family val="3"/>
        <charset val="128"/>
      </rPr>
      <t xml:space="preserve">
※アドレスは、手入力せずにホームページからコピーしてください</t>
    </r>
    <rPh sb="0" eb="2">
      <t>キンエン</t>
    </rPh>
    <rPh sb="2" eb="4">
      <t>ガイライ</t>
    </rPh>
    <rPh sb="5" eb="7">
      <t>セツメイ</t>
    </rPh>
    <rPh sb="8" eb="10">
      <t>ケイサイ</t>
    </rPh>
    <rPh sb="20" eb="22">
      <t>ミダ</t>
    </rPh>
    <phoneticPr fontId="4"/>
  </si>
  <si>
    <t>禁煙外来が設定されている （はい/いいえ）</t>
    <rPh sb="0" eb="2">
      <t>キンエン</t>
    </rPh>
    <rPh sb="5" eb="7">
      <t>セッテイ</t>
    </rPh>
    <phoneticPr fontId="4"/>
  </si>
  <si>
    <t>【 禁煙外来 】の問い合わせ窓口</t>
    <rPh sb="2" eb="4">
      <t>キンエン</t>
    </rPh>
    <rPh sb="4" eb="6">
      <t>ガイライ</t>
    </rPh>
    <rPh sb="9" eb="10">
      <t>ト</t>
    </rPh>
    <rPh sb="11" eb="12">
      <t>ア</t>
    </rPh>
    <rPh sb="14" eb="16">
      <t>マドグチ</t>
    </rPh>
    <phoneticPr fontId="4"/>
  </si>
  <si>
    <t>３．</t>
    <phoneticPr fontId="4"/>
  </si>
  <si>
    <r>
      <rPr>
        <sz val="10"/>
        <rFont val="ＭＳ Ｐゴシック"/>
        <family val="3"/>
        <charset val="128"/>
      </rPr>
      <t>リンパ浮腫外来の説明が掲載されているページの見出しとアドレス</t>
    </r>
    <r>
      <rPr>
        <sz val="11"/>
        <rFont val="ＭＳ Ｐゴシック"/>
        <family val="3"/>
        <charset val="128"/>
      </rPr>
      <t xml:space="preserve">
</t>
    </r>
    <r>
      <rPr>
        <sz val="9"/>
        <rFont val="ＭＳ Ｐゴシック"/>
        <family val="3"/>
        <charset val="128"/>
      </rPr>
      <t xml:space="preserve">
※アドレスは、手入力せずにホームページからコピーしてください</t>
    </r>
    <rPh sb="3" eb="5">
      <t>フシュ</t>
    </rPh>
    <rPh sb="5" eb="7">
      <t>ガイライ</t>
    </rPh>
    <rPh sb="8" eb="10">
      <t>セツメイ</t>
    </rPh>
    <rPh sb="11" eb="13">
      <t>ケイサイ</t>
    </rPh>
    <rPh sb="22" eb="24">
      <t>ミダ</t>
    </rPh>
    <phoneticPr fontId="4"/>
  </si>
  <si>
    <t>（対応している/対応していない）</t>
    <phoneticPr fontId="4"/>
  </si>
  <si>
    <t>リンパ浮腫の入院治療に対応している</t>
    <phoneticPr fontId="4"/>
  </si>
  <si>
    <t>リンパ浮腫の診療担当科</t>
    <phoneticPr fontId="4"/>
  </si>
  <si>
    <t>対象となる疾患名</t>
    <phoneticPr fontId="4"/>
  </si>
  <si>
    <t>（はい/いいえ）</t>
    <phoneticPr fontId="4"/>
  </si>
  <si>
    <t>研修を修了した担当者が配置されている※</t>
    <rPh sb="0" eb="2">
      <t>ケンシュウ</t>
    </rPh>
    <rPh sb="3" eb="5">
      <t>シュウリョウ</t>
    </rPh>
    <rPh sb="7" eb="10">
      <t>タントウシャ</t>
    </rPh>
    <rPh sb="11" eb="13">
      <t>ハイチ</t>
    </rPh>
    <phoneticPr fontId="4"/>
  </si>
  <si>
    <t>※リンパ浮腫の研修修了者とは、厚生労働省後援のがんのリハビリテーション研修におけるリンパ浮腫研修運営委員会が策定した、「専門的なリンパ浮腫研究に関する教育要綱」にそった研修（講義45時間以上）を修了した医療従事者のことをいう。</t>
    <phoneticPr fontId="4"/>
  </si>
  <si>
    <t>リンパ浮腫外来が設定されている</t>
    <rPh sb="8" eb="10">
      <t>セッテイ</t>
    </rPh>
    <phoneticPr fontId="4"/>
  </si>
  <si>
    <t>【 リンパ浮腫外来 】の問い合わせ窓口</t>
    <rPh sb="12" eb="13">
      <t>ト</t>
    </rPh>
    <rPh sb="14" eb="15">
      <t>ア</t>
    </rPh>
    <rPh sb="17" eb="19">
      <t>マドグチ</t>
    </rPh>
    <phoneticPr fontId="4"/>
  </si>
  <si>
    <t>２．</t>
    <phoneticPr fontId="4"/>
  </si>
  <si>
    <t>他施設でがんの診療を受けている、または、診療を受けていた患者さんを受け入れている （はい/いいえ）</t>
    <rPh sb="0" eb="1">
      <t>タ</t>
    </rPh>
    <rPh sb="1" eb="3">
      <t>シセツ</t>
    </rPh>
    <phoneticPr fontId="4"/>
  </si>
  <si>
    <r>
      <t>ストーマ外来の説明が掲載されているページの見出しとアドレス</t>
    </r>
    <r>
      <rPr>
        <sz val="9"/>
        <rFont val="ＭＳ Ｐゴシック"/>
        <family val="3"/>
        <charset val="128"/>
      </rPr>
      <t xml:space="preserve">
※アドレスは、手入力せずにホームページからコピーしてください</t>
    </r>
    <rPh sb="4" eb="6">
      <t>ガイライ</t>
    </rPh>
    <rPh sb="7" eb="9">
      <t>セツメイ</t>
    </rPh>
    <rPh sb="10" eb="12">
      <t>ケイサイ</t>
    </rPh>
    <rPh sb="21" eb="23">
      <t>ミダ</t>
    </rPh>
    <phoneticPr fontId="4"/>
  </si>
  <si>
    <t>対象となる疾患名</t>
    <rPh sb="5" eb="7">
      <t>シッカン</t>
    </rPh>
    <rPh sb="7" eb="8">
      <t>ナ</t>
    </rPh>
    <phoneticPr fontId="4"/>
  </si>
  <si>
    <t>対象となるストーマの種類</t>
    <rPh sb="10" eb="12">
      <t>シュルイ</t>
    </rPh>
    <phoneticPr fontId="4"/>
  </si>
  <si>
    <t>ストーマ外来が設定されている （はい/いいえ）</t>
    <rPh sb="7" eb="9">
      <t>セッテイ</t>
    </rPh>
    <phoneticPr fontId="4"/>
  </si>
  <si>
    <t>【 ストーマ外来 】の問い合わせ窓口</t>
    <rPh sb="11" eb="12">
      <t>ト</t>
    </rPh>
    <rPh sb="13" eb="14">
      <t>ア</t>
    </rPh>
    <rPh sb="16" eb="18">
      <t>マドグチ</t>
    </rPh>
    <phoneticPr fontId="4"/>
  </si>
  <si>
    <t>１．</t>
    <phoneticPr fontId="4"/>
  </si>
  <si>
    <t>血液腫瘍</t>
    <phoneticPr fontId="4"/>
  </si>
  <si>
    <t>血液・リンパ</t>
    <phoneticPr fontId="4"/>
  </si>
  <si>
    <t>小児脳腫瘍
小児の眼・眼窩腫瘍
小児悪性骨軟部腫瘍
その他の小児固形腫瘍小児血液腫瘍</t>
    <phoneticPr fontId="4"/>
  </si>
  <si>
    <t>皮膚腫瘍
悪性骨軟部腫瘍</t>
    <phoneticPr fontId="4"/>
  </si>
  <si>
    <t>前立腺がん
精巣がん
その他の男性生殖器がん</t>
    <phoneticPr fontId="4"/>
  </si>
  <si>
    <t>肝がん
胆道がん
膵がん</t>
    <phoneticPr fontId="4"/>
  </si>
  <si>
    <t>肺がん
乳がん
縦隔腫瘍
中皮腫</t>
    <phoneticPr fontId="4"/>
  </si>
  <si>
    <t>皮膚／骨と軟部組織</t>
    <phoneticPr fontId="4"/>
  </si>
  <si>
    <t>男性</t>
    <phoneticPr fontId="4"/>
  </si>
  <si>
    <t>肝臓
／胆道
／膵臓</t>
    <phoneticPr fontId="4"/>
  </si>
  <si>
    <t>胸部</t>
    <phoneticPr fontId="4"/>
  </si>
  <si>
    <t>後腹膜・腹膜腫瘍
性腺外胚細胞腫瘍
原発不明がん</t>
    <rPh sb="0" eb="1">
      <t>ウシロ</t>
    </rPh>
    <rPh sb="1" eb="3">
      <t>フクマク</t>
    </rPh>
    <rPh sb="4" eb="6">
      <t>フクマク</t>
    </rPh>
    <rPh sb="6" eb="8">
      <t>シュヨウ</t>
    </rPh>
    <phoneticPr fontId="4"/>
  </si>
  <si>
    <t>子宮頸がん・子宮体がん
卵巣がん
その他の女性生殖器がん</t>
    <phoneticPr fontId="4"/>
  </si>
  <si>
    <t>腎がん
尿路がん
膀胱がん
副腎腫瘍</t>
    <phoneticPr fontId="4"/>
  </si>
  <si>
    <t>食道がん
胃がん
小腸がん
大腸がん
GIST</t>
    <phoneticPr fontId="4"/>
  </si>
  <si>
    <t>脳腫瘍
脊髄腫瘍
眼・眼窩腫瘍
口腔がん
咽頭がん・喉頭がん甲状腺がん</t>
    <phoneticPr fontId="4"/>
  </si>
  <si>
    <t>その他</t>
    <phoneticPr fontId="4"/>
  </si>
  <si>
    <t>女性</t>
    <phoneticPr fontId="4"/>
  </si>
  <si>
    <t>泌尿器</t>
    <phoneticPr fontId="4"/>
  </si>
  <si>
    <t>消化管</t>
    <phoneticPr fontId="4"/>
  </si>
  <si>
    <r>
      <t>がんの診療に関連した専門外来</t>
    </r>
    <r>
      <rPr>
        <b/>
        <u/>
        <sz val="14"/>
        <rFont val="ＭＳ Ｐゴシック"/>
        <family val="3"/>
        <charset val="128"/>
      </rPr>
      <t>の問い合わせ窓口</t>
    </r>
    <rPh sb="3" eb="5">
      <t>シンリョウ</t>
    </rPh>
    <rPh sb="6" eb="8">
      <t>カンレン</t>
    </rPh>
    <rPh sb="10" eb="12">
      <t>センモン</t>
    </rPh>
    <rPh sb="12" eb="14">
      <t>ガイライ</t>
    </rPh>
    <rPh sb="15" eb="16">
      <t>ト</t>
    </rPh>
    <rPh sb="17" eb="18">
      <t>ア</t>
    </rPh>
    <rPh sb="20" eb="22">
      <t>マドグチ</t>
    </rPh>
    <phoneticPr fontId="4"/>
  </si>
  <si>
    <t>初級認定試験・受験なし</t>
    <phoneticPr fontId="4"/>
  </si>
  <si>
    <t>専任(5割以上8割未満)</t>
    <rPh sb="0" eb="2">
      <t>センニン</t>
    </rPh>
    <rPh sb="4" eb="7">
      <t>ワリイジョウ</t>
    </rPh>
    <rPh sb="8" eb="9">
      <t>ワリ</t>
    </rPh>
    <rPh sb="9" eb="11">
      <t>ミマン</t>
    </rPh>
    <phoneticPr fontId="4"/>
  </si>
  <si>
    <t>非常勤</t>
    <rPh sb="0" eb="1">
      <t>ヒ</t>
    </rPh>
    <rPh sb="1" eb="3">
      <t>ジョウキン</t>
    </rPh>
    <phoneticPr fontId="4"/>
  </si>
  <si>
    <t>例</t>
    <phoneticPr fontId="4"/>
  </si>
  <si>
    <t>初級認定者（みなし含む）</t>
    <phoneticPr fontId="4"/>
  </si>
  <si>
    <t>専従(8割以上)</t>
    <rPh sb="0" eb="2">
      <t>センジュウ</t>
    </rPh>
    <rPh sb="4" eb="7">
      <t>ワリイジョウ</t>
    </rPh>
    <phoneticPr fontId="4"/>
  </si>
  <si>
    <t>診療情報管理士</t>
    <rPh sb="0" eb="2">
      <t>シンリョウ</t>
    </rPh>
    <rPh sb="2" eb="4">
      <t>ジョウホウ</t>
    </rPh>
    <rPh sb="4" eb="6">
      <t>カンリ</t>
    </rPh>
    <rPh sb="6" eb="7">
      <t>シ</t>
    </rPh>
    <phoneticPr fontId="4"/>
  </si>
  <si>
    <t>研修会名・受講状況</t>
    <rPh sb="0" eb="2">
      <t>ケンシュウ</t>
    </rPh>
    <rPh sb="2" eb="3">
      <t>カイ</t>
    </rPh>
    <rPh sb="3" eb="4">
      <t>メイ</t>
    </rPh>
    <rPh sb="5" eb="7">
      <t>ジュコウ</t>
    </rPh>
    <rPh sb="7" eb="9">
      <t>ジョウキョウ</t>
    </rPh>
    <phoneticPr fontId="4"/>
  </si>
  <si>
    <t>がん対策情報センターによる院内がん登録
実務 初級者研修会・中級者研修会の修了状況</t>
    <rPh sb="13" eb="15">
      <t>インナイ</t>
    </rPh>
    <rPh sb="17" eb="19">
      <t>トウロク</t>
    </rPh>
    <rPh sb="20" eb="22">
      <t>ジツム</t>
    </rPh>
    <rPh sb="23" eb="26">
      <t>ショキュウシャ</t>
    </rPh>
    <rPh sb="26" eb="28">
      <t>ケンシュウ</t>
    </rPh>
    <rPh sb="28" eb="29">
      <t>カイ</t>
    </rPh>
    <rPh sb="30" eb="31">
      <t>チュウ</t>
    </rPh>
    <rPh sb="37" eb="39">
      <t>シュウリョウ</t>
    </rPh>
    <phoneticPr fontId="4"/>
  </si>
  <si>
    <t>院内がん登録業務
についての
専従/専任/兼任</t>
    <rPh sb="0" eb="2">
      <t>インナイ</t>
    </rPh>
    <rPh sb="4" eb="6">
      <t>トウロク</t>
    </rPh>
    <rPh sb="6" eb="8">
      <t>ギョウム</t>
    </rPh>
    <rPh sb="15" eb="17">
      <t>センジュウ</t>
    </rPh>
    <rPh sb="18" eb="20">
      <t>センニン</t>
    </rPh>
    <rPh sb="21" eb="23">
      <t>ケンニン</t>
    </rPh>
    <phoneticPr fontId="4"/>
  </si>
  <si>
    <t>院内がん
登録業務の
経験年数
（年）</t>
    <rPh sb="0" eb="2">
      <t>インナイ</t>
    </rPh>
    <rPh sb="5" eb="7">
      <t>トウロク</t>
    </rPh>
    <rPh sb="7" eb="9">
      <t>ギョウム</t>
    </rPh>
    <rPh sb="11" eb="13">
      <t>ケイケン</t>
    </rPh>
    <rPh sb="13" eb="15">
      <t>ネンスウ</t>
    </rPh>
    <rPh sb="17" eb="18">
      <t>ネン</t>
    </rPh>
    <phoneticPr fontId="4"/>
  </si>
  <si>
    <t>診療情報
管理業務の
経験年数
（年）</t>
    <rPh sb="0" eb="2">
      <t>シンリョウ</t>
    </rPh>
    <rPh sb="2" eb="4">
      <t>ジョウホウ</t>
    </rPh>
    <rPh sb="5" eb="7">
      <t>カンリ</t>
    </rPh>
    <rPh sb="7" eb="9">
      <t>ギョウム</t>
    </rPh>
    <rPh sb="11" eb="13">
      <t>ケイケン</t>
    </rPh>
    <rPh sb="13" eb="15">
      <t>ネンスウ</t>
    </rPh>
    <rPh sb="17" eb="18">
      <t>ネン</t>
    </rPh>
    <phoneticPr fontId="4"/>
  </si>
  <si>
    <t>資　　格</t>
    <rPh sb="0" eb="1">
      <t>シ</t>
    </rPh>
    <rPh sb="3" eb="4">
      <t>カク</t>
    </rPh>
    <phoneticPr fontId="4"/>
  </si>
  <si>
    <r>
      <t>注1）様式4のIIの４の（２）院内がん登録の回答と齟齬がないようにすること。</t>
    </r>
    <r>
      <rPr>
        <sz val="9"/>
        <rFont val="ＭＳ Ｐゴシック"/>
        <family val="3"/>
        <charset val="128"/>
      </rPr>
      <t xml:space="preserve">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
    <rPh sb="0" eb="1">
      <t>チュウ</t>
    </rPh>
    <rPh sb="39" eb="40">
      <t>チュウ</t>
    </rPh>
    <rPh sb="234" eb="235">
      <t>チュウ</t>
    </rPh>
    <phoneticPr fontId="4"/>
  </si>
  <si>
    <t>※院内がん登録業務に携わっているスタッフを記載してください。</t>
    <rPh sb="1" eb="3">
      <t>インナイ</t>
    </rPh>
    <rPh sb="5" eb="7">
      <t>トウロク</t>
    </rPh>
    <rPh sb="7" eb="9">
      <t>ギョウム</t>
    </rPh>
    <rPh sb="10" eb="11">
      <t>タズサ</t>
    </rPh>
    <rPh sb="21" eb="23">
      <t>キサイ</t>
    </rPh>
    <phoneticPr fontId="4"/>
  </si>
  <si>
    <t xml:space="preserve"> </t>
  </si>
  <si>
    <t>院内がん登録部門の体制</t>
    <rPh sb="0" eb="2">
      <t>インナイ</t>
    </rPh>
    <rPh sb="4" eb="6">
      <t>トウロク</t>
    </rPh>
    <rPh sb="6" eb="8">
      <t>ブモン</t>
    </rPh>
    <rPh sb="9" eb="11">
      <t>タイセイ</t>
    </rPh>
    <phoneticPr fontId="4"/>
  </si>
  <si>
    <r>
      <t xml:space="preserve">上記の窓口の説明が掲載されているページの見出しとアドレス
</t>
    </r>
    <r>
      <rPr>
        <sz val="8"/>
        <rFont val="ＭＳ Ｐゴシック"/>
        <family val="3"/>
        <charset val="128"/>
      </rPr>
      <t>※アドレスは、手入力せずにホームページからコピーしてください</t>
    </r>
    <rPh sb="0" eb="2">
      <t>ジョウキ</t>
    </rPh>
    <rPh sb="3" eb="5">
      <t>マドグチ</t>
    </rPh>
    <rPh sb="6" eb="8">
      <t>セツメイ</t>
    </rPh>
    <rPh sb="9" eb="11">
      <t>ケイサイ</t>
    </rPh>
    <rPh sb="20" eb="22">
      <t>ミダ</t>
    </rPh>
    <phoneticPr fontId="4"/>
  </si>
  <si>
    <t>電子メール</t>
    <rPh sb="0" eb="2">
      <t>デンシ</t>
    </rPh>
    <phoneticPr fontId="4"/>
  </si>
  <si>
    <t>FAX</t>
    <phoneticPr fontId="4"/>
  </si>
  <si>
    <t>窓口</t>
    <rPh sb="0" eb="2">
      <t>マドグチ</t>
    </rPh>
    <phoneticPr fontId="4"/>
  </si>
  <si>
    <t>問い合わせへ対応している方法に○をつけてください。</t>
    <phoneticPr fontId="4"/>
  </si>
  <si>
    <t>※治験専用の窓がある場合に限り、以下の表に記載してください。</t>
    <rPh sb="1" eb="3">
      <t>チケン</t>
    </rPh>
    <rPh sb="3" eb="5">
      <t>センヨウ</t>
    </rPh>
    <rPh sb="6" eb="7">
      <t>マド</t>
    </rPh>
    <rPh sb="10" eb="12">
      <t>バアイ</t>
    </rPh>
    <rPh sb="13" eb="14">
      <t>カギ</t>
    </rPh>
    <rPh sb="16" eb="18">
      <t>イカ</t>
    </rPh>
    <rPh sb="19" eb="20">
      <t>ヒョウ</t>
    </rPh>
    <rPh sb="21" eb="23">
      <t>キサイ</t>
    </rPh>
    <phoneticPr fontId="4"/>
  </si>
  <si>
    <t>■治験に参加していない地域の医療機関向けの問い合わせ窓口について</t>
    <rPh sb="11" eb="13">
      <t>チイキ</t>
    </rPh>
    <rPh sb="14" eb="16">
      <t>イリョウ</t>
    </rPh>
    <rPh sb="16" eb="18">
      <t>キカン</t>
    </rPh>
    <phoneticPr fontId="4"/>
  </si>
  <si>
    <t>FAX</t>
    <phoneticPr fontId="4"/>
  </si>
  <si>
    <t>問い合わせへ対応している方法に○をつけてください。</t>
    <phoneticPr fontId="4"/>
  </si>
  <si>
    <t>■治験に参加していない地域の患者さんやご家族向けの問い合わせ窓口について</t>
    <rPh sb="1" eb="3">
      <t>チケン</t>
    </rPh>
    <rPh sb="4" eb="6">
      <t>サンカ</t>
    </rPh>
    <phoneticPr fontId="4"/>
  </si>
  <si>
    <t>【 治験 】の問い合わせ窓口</t>
    <rPh sb="2" eb="4">
      <t>チケン</t>
    </rPh>
    <rPh sb="7" eb="8">
      <t>ト</t>
    </rPh>
    <rPh sb="9" eb="10">
      <t>ア</t>
    </rPh>
    <rPh sb="12" eb="14">
      <t>マドグチ</t>
    </rPh>
    <phoneticPr fontId="4"/>
  </si>
  <si>
    <t>2）</t>
    <phoneticPr fontId="4"/>
  </si>
  <si>
    <t>FAX</t>
    <phoneticPr fontId="4"/>
  </si>
  <si>
    <t>※臨床試験専用の窓がある場合に限り、以下の表に記載してください。</t>
    <rPh sb="1" eb="3">
      <t>リンショウ</t>
    </rPh>
    <rPh sb="3" eb="5">
      <t>シケン</t>
    </rPh>
    <rPh sb="5" eb="7">
      <t>センヨウ</t>
    </rPh>
    <rPh sb="8" eb="9">
      <t>マド</t>
    </rPh>
    <rPh sb="12" eb="14">
      <t>バアイ</t>
    </rPh>
    <rPh sb="15" eb="16">
      <t>カギ</t>
    </rPh>
    <rPh sb="18" eb="20">
      <t>イカ</t>
    </rPh>
    <rPh sb="21" eb="22">
      <t>ヒョウ</t>
    </rPh>
    <rPh sb="23" eb="25">
      <t>キサイ</t>
    </rPh>
    <phoneticPr fontId="4"/>
  </si>
  <si>
    <t>■臨床試験に参加していない地域の医療機関向けの問い合わせ窓口について</t>
    <rPh sb="1" eb="3">
      <t>リンショウ</t>
    </rPh>
    <rPh sb="3" eb="5">
      <t>シケン</t>
    </rPh>
    <rPh sb="13" eb="15">
      <t>チイキ</t>
    </rPh>
    <rPh sb="16" eb="18">
      <t>イリョウ</t>
    </rPh>
    <rPh sb="18" eb="20">
      <t>キカン</t>
    </rPh>
    <phoneticPr fontId="4"/>
  </si>
  <si>
    <t>問い合わせへ対応している方法に○をつけてください。</t>
    <phoneticPr fontId="4"/>
  </si>
  <si>
    <t>■臨床試験に参加していない地域の患者さんやご家族向けの問い合わせ窓口の有無について</t>
    <rPh sb="1" eb="3">
      <t>リンショウ</t>
    </rPh>
    <rPh sb="3" eb="5">
      <t>シケン</t>
    </rPh>
    <rPh sb="6" eb="8">
      <t>サンカ</t>
    </rPh>
    <rPh sb="35" eb="37">
      <t>ウム</t>
    </rPh>
    <phoneticPr fontId="4"/>
  </si>
  <si>
    <t>【 臨床試験（治験を除く） 】の問い合わせ窓口</t>
    <rPh sb="2" eb="4">
      <t>リンショウ</t>
    </rPh>
    <rPh sb="4" eb="6">
      <t>シケン</t>
    </rPh>
    <rPh sb="7" eb="9">
      <t>チケン</t>
    </rPh>
    <rPh sb="10" eb="11">
      <t>ノゾ</t>
    </rPh>
    <rPh sb="16" eb="17">
      <t>ト</t>
    </rPh>
    <rPh sb="18" eb="19">
      <t>ア</t>
    </rPh>
    <rPh sb="21" eb="23">
      <t>マドグチ</t>
    </rPh>
    <phoneticPr fontId="4"/>
  </si>
  <si>
    <t>1）</t>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</si>
  <si>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</si>
  <si>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臨床試験・治験の実施状況および問い合わせ窓口</t>
    <rPh sb="0" eb="2">
      <t>リンショウ</t>
    </rPh>
    <rPh sb="2" eb="4">
      <t>シケン</t>
    </rPh>
    <rPh sb="5" eb="7">
      <t>チケン</t>
    </rPh>
    <rPh sb="8" eb="10">
      <t>ジッシ</t>
    </rPh>
    <rPh sb="10" eb="12">
      <t>ジョウキョウ</t>
    </rPh>
    <rPh sb="15" eb="16">
      <t>ト</t>
    </rPh>
    <rPh sb="17" eb="18">
      <t>ア</t>
    </rPh>
    <rPh sb="20" eb="22">
      <t>マドグチ</t>
    </rPh>
    <phoneticPr fontId="4"/>
  </si>
  <si>
    <t>（あり／なし）</t>
    <phoneticPr fontId="4"/>
  </si>
  <si>
    <t>■自施設の診療機能や診療実績、地域連携に関する実績や活動状況の他、患者QOLについて把握・評価し、課題認識を院内の関係者で共有した上で、組織的な改善策を講じる体制について、必要に応じて図表などを活用し、具体的に記載すること。</t>
    <rPh sb="86" eb="88">
      <t>ヒツヨウ</t>
    </rPh>
    <rPh sb="89" eb="90">
      <t>オウ</t>
    </rPh>
    <rPh sb="92" eb="94">
      <t>ズヒョウ</t>
    </rPh>
    <rPh sb="97" eb="99">
      <t>カツヨウ</t>
    </rPh>
    <rPh sb="101" eb="104">
      <t>グタイテキ</t>
    </rPh>
    <rPh sb="105" eb="107">
      <t>キサイ</t>
    </rPh>
    <phoneticPr fontId="4"/>
  </si>
  <si>
    <t>PDCAサイクルの構築体制について</t>
    <rPh sb="9" eb="11">
      <t>コウチク</t>
    </rPh>
    <rPh sb="11" eb="13">
      <t>タイセイ</t>
    </rPh>
    <phoneticPr fontId="3"/>
  </si>
  <si>
    <t>最終評価日</t>
    <rPh sb="0" eb="2">
      <t>サイシュウ</t>
    </rPh>
    <rPh sb="2" eb="4">
      <t>ヒョウカ</t>
    </rPh>
    <rPh sb="4" eb="5">
      <t>ビ</t>
    </rPh>
    <phoneticPr fontId="4"/>
  </si>
  <si>
    <t>活用した第三者評価</t>
    <rPh sb="0" eb="2">
      <t>カツヨウ</t>
    </rPh>
    <rPh sb="4" eb="7">
      <t>ダイサンシャ</t>
    </rPh>
    <rPh sb="7" eb="9">
      <t>ヒョウカ</t>
    </rPh>
    <phoneticPr fontId="4"/>
  </si>
  <si>
    <t>臨床工学技士（上記リスト６番）</t>
    <rPh sb="0" eb="2">
      <t>リンショウ</t>
    </rPh>
    <rPh sb="2" eb="4">
      <t>コウガク</t>
    </rPh>
    <rPh sb="4" eb="6">
      <t>ギシ</t>
    </rPh>
    <rPh sb="7" eb="9">
      <t>ジョウキ</t>
    </rPh>
    <rPh sb="13" eb="14">
      <t>バン</t>
    </rPh>
    <phoneticPr fontId="4"/>
  </si>
  <si>
    <t>例</t>
    <phoneticPr fontId="4"/>
  </si>
  <si>
    <t>修了日</t>
    <rPh sb="0" eb="2">
      <t>シュウリョウ</t>
    </rPh>
    <rPh sb="2" eb="3">
      <t>ビ</t>
    </rPh>
    <phoneticPr fontId="4"/>
  </si>
  <si>
    <t>受講した研修名</t>
    <rPh sb="0" eb="2">
      <t>ジュコウ</t>
    </rPh>
    <rPh sb="4" eb="6">
      <t>ケンシュウ</t>
    </rPh>
    <rPh sb="6" eb="7">
      <t>メイ</t>
    </rPh>
    <phoneticPr fontId="4"/>
  </si>
  <si>
    <t>①医療安全管理部門のメンバーについて記載してください。</t>
    <rPh sb="1" eb="3">
      <t>イリョウ</t>
    </rPh>
    <rPh sb="3" eb="5">
      <t>アンゼン</t>
    </rPh>
    <rPh sb="5" eb="7">
      <t>カンリ</t>
    </rPh>
    <rPh sb="7" eb="9">
      <t>ブモン</t>
    </rPh>
    <phoneticPr fontId="4"/>
  </si>
  <si>
    <t>病院名：</t>
    <rPh sb="0" eb="2">
      <t>ビョウイン</t>
    </rPh>
    <rPh sb="2" eb="3">
      <t>メイ</t>
    </rPh>
    <phoneticPr fontId="0"/>
  </si>
  <si>
    <t>※「あり」とするとデータ抽出の対象となります。記載する内容がない場合は「なし」としてください。
「なし」の場合は以下について記入の必要はありません。</t>
    <phoneticPr fontId="4"/>
  </si>
  <si>
    <t>記載の有無</t>
    <rPh sb="0" eb="2">
      <t>キサイ</t>
    </rPh>
    <rPh sb="3" eb="5">
      <t>ウム</t>
    </rPh>
    <phoneticPr fontId="4"/>
  </si>
  <si>
    <t>医療安全管理部門</t>
    <rPh sb="0" eb="2">
      <t>イリョウ</t>
    </rPh>
    <rPh sb="2" eb="4">
      <t>アンゼン</t>
    </rPh>
    <rPh sb="4" eb="6">
      <t>カンリ</t>
    </rPh>
    <rPh sb="6" eb="8">
      <t>ブモン</t>
    </rPh>
    <phoneticPr fontId="0"/>
  </si>
  <si>
    <r>
      <rPr>
        <sz val="10"/>
        <rFont val="ＭＳ Ｐゴシック"/>
        <family val="3"/>
        <charset val="128"/>
      </rPr>
      <t>外来の説明が掲載されているページの見出しとアドレス</t>
    </r>
    <r>
      <rPr>
        <sz val="11"/>
        <rFont val="ＭＳ Ｐゴシック"/>
        <family val="3"/>
        <charset val="128"/>
      </rPr>
      <t xml:space="preserve">
</t>
    </r>
    <r>
      <rPr>
        <sz val="10"/>
        <rFont val="ＭＳ Ｐゴシック"/>
        <family val="3"/>
        <charset val="128"/>
      </rPr>
      <t xml:space="preserve">
</t>
    </r>
    <r>
      <rPr>
        <sz val="9"/>
        <rFont val="ＭＳ Ｐゴシック"/>
        <family val="3"/>
        <charset val="128"/>
      </rPr>
      <t>※アドレスは、手入力せずにホームページからコピーしてください</t>
    </r>
    <rPh sb="0" eb="2">
      <t>ガイライ</t>
    </rPh>
    <rPh sb="3" eb="5">
      <t>セツメイ</t>
    </rPh>
    <rPh sb="6" eb="8">
      <t>ケイサイ</t>
    </rPh>
    <rPh sb="17" eb="19">
      <t>ミダ</t>
    </rPh>
    <rPh sb="34" eb="35">
      <t>テ</t>
    </rPh>
    <rPh sb="35" eb="37">
      <t>ニュウリョク</t>
    </rPh>
    <phoneticPr fontId="4"/>
  </si>
  <si>
    <t>主な内容・特色</t>
    <rPh sb="0" eb="1">
      <t>オモ</t>
    </rPh>
    <rPh sb="2" eb="4">
      <t>ナイヨウ</t>
    </rPh>
    <rPh sb="5" eb="7">
      <t>トクショク</t>
    </rPh>
    <phoneticPr fontId="4"/>
  </si>
  <si>
    <t>外来の名称</t>
    <rPh sb="0" eb="2">
      <t>ガイライ</t>
    </rPh>
    <rPh sb="3" eb="5">
      <t>メイショウ</t>
    </rPh>
    <phoneticPr fontId="4"/>
  </si>
  <si>
    <t>がん患者カウンセリングが設定されている （はい/いいえ）</t>
    <rPh sb="2" eb="4">
      <t>カンジャ</t>
    </rPh>
    <rPh sb="12" eb="14">
      <t>セッテイ</t>
    </rPh>
    <phoneticPr fontId="4"/>
  </si>
  <si>
    <t>事務員（上記リスト12番）</t>
    <rPh sb="0" eb="3">
      <t>ジムイン</t>
    </rPh>
    <rPh sb="4" eb="6">
      <t>ジョウキ</t>
    </rPh>
    <rPh sb="11" eb="12">
      <t>バン</t>
    </rPh>
    <phoneticPr fontId="4"/>
  </si>
  <si>
    <t>ジェネラルマネージャー以外の看護師（上記リスト3番：がん看護専門看護師の他、がん性疼痛看護認定看護師資格有り）</t>
    <rPh sb="11" eb="13">
      <t>イガイ</t>
    </rPh>
    <rPh sb="14" eb="17">
      <t>カンゴシ</t>
    </rPh>
    <rPh sb="18" eb="20">
      <t>ジョウキ</t>
    </rPh>
    <rPh sb="24" eb="25">
      <t>バン</t>
    </rPh>
    <rPh sb="28" eb="35">
      <t>カンゴセンモンカンゴシ</t>
    </rPh>
    <rPh sb="36" eb="37">
      <t>ホカ</t>
    </rPh>
    <rPh sb="40" eb="41">
      <t>セイ</t>
    </rPh>
    <rPh sb="41" eb="43">
      <t>トウツウ</t>
    </rPh>
    <rPh sb="43" eb="45">
      <t>カンゴ</t>
    </rPh>
    <rPh sb="45" eb="47">
      <t>ニンテイ</t>
    </rPh>
    <rPh sb="47" eb="50">
      <t>カンゴシ</t>
    </rPh>
    <rPh sb="50" eb="52">
      <t>シカク</t>
    </rPh>
    <rPh sb="52" eb="53">
      <t>ア</t>
    </rPh>
    <phoneticPr fontId="4"/>
  </si>
  <si>
    <t>自由記載欄</t>
    <rPh sb="0" eb="2">
      <t>ジユウ</t>
    </rPh>
    <rPh sb="2" eb="4">
      <t>キサイ</t>
    </rPh>
    <rPh sb="4" eb="5">
      <t>ラン</t>
    </rPh>
    <phoneticPr fontId="4"/>
  </si>
  <si>
    <t>専門資格（取得している場合）</t>
    <rPh sb="5" eb="7">
      <t>シュトク</t>
    </rPh>
    <rPh sb="11" eb="13">
      <t>バアイ</t>
    </rPh>
    <phoneticPr fontId="4"/>
  </si>
  <si>
    <t>専従/専任
/兼任</t>
    <rPh sb="0" eb="2">
      <t>センジュウ</t>
    </rPh>
    <rPh sb="3" eb="5">
      <t>センニン</t>
    </rPh>
    <rPh sb="7" eb="9">
      <t>ケンニン</t>
    </rPh>
    <phoneticPr fontId="0"/>
  </si>
  <si>
    <t>常勤/
非常勤</t>
    <rPh sb="0" eb="2">
      <t>ジョウキン</t>
    </rPh>
    <rPh sb="4" eb="7">
      <t>ヒジョウキン</t>
    </rPh>
    <phoneticPr fontId="0"/>
  </si>
  <si>
    <t>職種</t>
    <rPh sb="0" eb="2">
      <t>ショクシュ</t>
    </rPh>
    <phoneticPr fontId="0"/>
  </si>
  <si>
    <t>緩和ケアセンターの医師・看護師以外の診療従事者について</t>
    <rPh sb="0" eb="2">
      <t>カンワ</t>
    </rPh>
    <rPh sb="9" eb="11">
      <t>イシ</t>
    </rPh>
    <rPh sb="12" eb="15">
      <t>カンゴシ</t>
    </rPh>
    <rPh sb="15" eb="17">
      <t>イガイ</t>
    </rPh>
    <rPh sb="18" eb="20">
      <t>シンリョウ</t>
    </rPh>
    <rPh sb="20" eb="23">
      <t>ジュウジシャ</t>
    </rPh>
    <phoneticPr fontId="4"/>
  </si>
  <si>
    <t>ジェネラルマネージャーではない看護師</t>
    <rPh sb="15" eb="18">
      <t>カンゴシ</t>
    </rPh>
    <phoneticPr fontId="4"/>
  </si>
  <si>
    <t>専従(8割以上)</t>
  </si>
  <si>
    <t>ジェネラルマネージャー</t>
    <phoneticPr fontId="4"/>
  </si>
  <si>
    <t>専門資格</t>
    <phoneticPr fontId="4"/>
  </si>
  <si>
    <t>センターでの役割</t>
    <rPh sb="6" eb="8">
      <t>ヤクワリ</t>
    </rPh>
    <phoneticPr fontId="0"/>
  </si>
  <si>
    <t>緩和ケアセンターの看護師について（ジェネラルマネージャーおよび専門資格を有する者のみ記載してください。）
※専門資格を複数有している場合や欄に入りきらない場合は下の自由記載欄も使用してください。</t>
    <rPh sb="0" eb="2">
      <t>カンワ</t>
    </rPh>
    <rPh sb="9" eb="12">
      <t>カンゴシ</t>
    </rPh>
    <rPh sb="31" eb="33">
      <t>センモン</t>
    </rPh>
    <rPh sb="33" eb="35">
      <t>シカク</t>
    </rPh>
    <rPh sb="36" eb="37">
      <t>ユウ</t>
    </rPh>
    <rPh sb="39" eb="40">
      <t>シャ</t>
    </rPh>
    <rPh sb="42" eb="44">
      <t>キサイ</t>
    </rPh>
    <rPh sb="54" eb="56">
      <t>センモン</t>
    </rPh>
    <rPh sb="56" eb="58">
      <t>シカク</t>
    </rPh>
    <rPh sb="59" eb="61">
      <t>フクスウ</t>
    </rPh>
    <rPh sb="61" eb="62">
      <t>ユウ</t>
    </rPh>
    <rPh sb="66" eb="68">
      <t>バアイ</t>
    </rPh>
    <rPh sb="69" eb="70">
      <t>ラン</t>
    </rPh>
    <rPh sb="71" eb="72">
      <t>ハイ</t>
    </rPh>
    <rPh sb="77" eb="79">
      <t>バアイ</t>
    </rPh>
    <rPh sb="80" eb="81">
      <t>シタ</t>
    </rPh>
    <rPh sb="82" eb="84">
      <t>ジユウ</t>
    </rPh>
    <rPh sb="84" eb="86">
      <t>キサイ</t>
    </rPh>
    <rPh sb="86" eb="87">
      <t>ラン</t>
    </rPh>
    <rPh sb="88" eb="90">
      <t>シヨウ</t>
    </rPh>
    <phoneticPr fontId="4"/>
  </si>
  <si>
    <t>精神症状の緩和に携わる医師</t>
    <rPh sb="0" eb="2">
      <t>セイシン</t>
    </rPh>
    <rPh sb="2" eb="4">
      <t>ショウジョウ</t>
    </rPh>
    <rPh sb="5" eb="7">
      <t>カンワ</t>
    </rPh>
    <rPh sb="8" eb="9">
      <t>タズサ</t>
    </rPh>
    <rPh sb="11" eb="13">
      <t>イシ</t>
    </rPh>
    <phoneticPr fontId="3"/>
  </si>
  <si>
    <t>身体症状の緩和に携わる医師</t>
    <rPh sb="0" eb="2">
      <t>シンタイ</t>
    </rPh>
    <rPh sb="2" eb="4">
      <t>ショウジョウ</t>
    </rPh>
    <rPh sb="5" eb="7">
      <t>カンワ</t>
    </rPh>
    <rPh sb="8" eb="9">
      <t>タズサ</t>
    </rPh>
    <rPh sb="11" eb="13">
      <t>イシ</t>
    </rPh>
    <phoneticPr fontId="3"/>
  </si>
  <si>
    <t>麻酔科2名（※内1名は緩和ケアセンター長）、消化器外科1名</t>
    <rPh sb="0" eb="2">
      <t>マスイ</t>
    </rPh>
    <rPh sb="2" eb="3">
      <t>カ</t>
    </rPh>
    <rPh sb="4" eb="5">
      <t>メイ</t>
    </rPh>
    <rPh sb="7" eb="8">
      <t>ウチ</t>
    </rPh>
    <rPh sb="9" eb="10">
      <t>メイ</t>
    </rPh>
    <rPh sb="11" eb="13">
      <t>カンワ</t>
    </rPh>
    <rPh sb="19" eb="20">
      <t>チョウ</t>
    </rPh>
    <rPh sb="22" eb="25">
      <t>ショウカキ</t>
    </rPh>
    <rPh sb="25" eb="27">
      <t>ゲカ</t>
    </rPh>
    <rPh sb="28" eb="29">
      <t>メイ</t>
    </rPh>
    <phoneticPr fontId="70"/>
  </si>
  <si>
    <t>緩和ケアセンターの医師について</t>
    <rPh sb="0" eb="2">
      <t>カンワ</t>
    </rPh>
    <rPh sb="9" eb="11">
      <t>イシ</t>
    </rPh>
    <phoneticPr fontId="70"/>
  </si>
  <si>
    <t>※ジェネラルマネージャーは、緩和ケアセンターの機能を管理・調整する常勤・専従、かつ院内において管理的立場の看護師であること。
※相談支援に携わる者については、相談支援センターの相談支援に携わる者との兼任および、相談支援センター内にて当該業務に従事することを可とする。ただし、この場合の専任とは、緩和ケアセンターにおける相談支援業務を中心となって担当していればよく、その就業時間の５割以上を緩和ケアセンターにおける相談支援業務に従事していることは求めない。</t>
    <rPh sb="36" eb="38">
      <t>センジュウ</t>
    </rPh>
    <rPh sb="41" eb="43">
      <t>インナイ</t>
    </rPh>
    <rPh sb="47" eb="50">
      <t>カンリテキ</t>
    </rPh>
    <rPh sb="50" eb="52">
      <t>タチバ</t>
    </rPh>
    <rPh sb="53" eb="56">
      <t>カンゴシ</t>
    </rPh>
    <phoneticPr fontId="4"/>
  </si>
  <si>
    <t>注4）「専従」および「専任」とは、当該医療機関における当該診療従事者が「専従」については「8割以上」、「専任」については「5割以上」、当該業務に従事している者をいいます。</t>
    <phoneticPr fontId="4"/>
  </si>
  <si>
    <t>注3）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</si>
  <si>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注2）研修医は除いてください。</t>
    <phoneticPr fontId="4"/>
  </si>
  <si>
    <t>注1）様式4のIIの１の（２）診療従事者の回答と齟齬がないように記載してください。</t>
    <phoneticPr fontId="4"/>
  </si>
  <si>
    <t>緩和ケアセンターのメンバーについて記載してください。</t>
    <phoneticPr fontId="4"/>
  </si>
  <si>
    <t>※「あり」とするとデータ抽出の対象となります。記載する内容がない場合は「なし」としてください。
「なし」の場合は以下について記入の必要はありません。</t>
    <phoneticPr fontId="4"/>
  </si>
  <si>
    <t>緩和ケアセンターのメンバー（医師および医師以外の診療従事者）</t>
    <rPh sb="0" eb="2">
      <t>カンワ</t>
    </rPh>
    <rPh sb="14" eb="16">
      <t>イシ</t>
    </rPh>
    <rPh sb="19" eb="21">
      <t>イシ</t>
    </rPh>
    <rPh sb="21" eb="23">
      <t>イガイ</t>
    </rPh>
    <rPh sb="24" eb="26">
      <t>シンリョウ</t>
    </rPh>
    <rPh sb="26" eb="29">
      <t>ジュウジシャ</t>
    </rPh>
    <phoneticPr fontId="0"/>
  </si>
  <si>
    <t>特定のがん種</t>
    <rPh sb="0" eb="2">
      <t>トクテイ</t>
    </rPh>
    <rPh sb="5" eb="6">
      <t>シュ</t>
    </rPh>
    <phoneticPr fontId="4"/>
  </si>
  <si>
    <t>％</t>
    <phoneticPr fontId="4"/>
  </si>
  <si>
    <t>（あり／なし）</t>
    <phoneticPr fontId="4"/>
  </si>
  <si>
    <t>特定のがん種に対する集学的治療提供体制について</t>
    <rPh sb="0" eb="2">
      <t>トクテイ</t>
    </rPh>
    <rPh sb="5" eb="6">
      <t>タネ</t>
    </rPh>
    <rPh sb="7" eb="8">
      <t>タイ</t>
    </rPh>
    <rPh sb="10" eb="13">
      <t>シュウガクテキ</t>
    </rPh>
    <rPh sb="13" eb="15">
      <t>チリョウ</t>
    </rPh>
    <rPh sb="15" eb="17">
      <t>テイキョウ</t>
    </rPh>
    <rPh sb="17" eb="19">
      <t>タイセイ</t>
    </rPh>
    <phoneticPr fontId="3"/>
  </si>
  <si>
    <t>（あり／なし）</t>
    <phoneticPr fontId="4"/>
  </si>
  <si>
    <t>がん診療連携拠点病院等との連携診療体制について</t>
    <rPh sb="2" eb="4">
      <t>シンリョウ</t>
    </rPh>
    <rPh sb="4" eb="6">
      <t>レンケイ</t>
    </rPh>
    <rPh sb="6" eb="8">
      <t>キョテン</t>
    </rPh>
    <rPh sb="8" eb="10">
      <t>ビョウイン</t>
    </rPh>
    <rPh sb="10" eb="11">
      <t>ナド</t>
    </rPh>
    <rPh sb="13" eb="15">
      <t>レンケイ</t>
    </rPh>
    <rPh sb="15" eb="17">
      <t>シンリョウ</t>
    </rPh>
    <rPh sb="17" eb="19">
      <t>タイセイ</t>
    </rPh>
    <phoneticPr fontId="3"/>
  </si>
  <si>
    <t>連携内容（がんの種類と役割分担）</t>
    <phoneticPr fontId="4"/>
  </si>
  <si>
    <t>医療機関名</t>
    <phoneticPr fontId="4"/>
  </si>
  <si>
    <t>2次医療圏名</t>
    <phoneticPr fontId="4"/>
  </si>
  <si>
    <r>
      <t xml:space="preserve">記載の有無
</t>
    </r>
    <r>
      <rPr>
        <sz val="8"/>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</si>
  <si>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グループ指定の状況</t>
    <phoneticPr fontId="4"/>
  </si>
  <si>
    <t>専門分野</t>
    <phoneticPr fontId="4"/>
  </si>
  <si>
    <t>（受入元／派遣先）医療機関名</t>
    <phoneticPr fontId="4"/>
  </si>
  <si>
    <t>期間</t>
    <phoneticPr fontId="4"/>
  </si>
  <si>
    <t>受入／派遣</t>
    <phoneticPr fontId="4"/>
  </si>
  <si>
    <t>※個人名やPHSの番号が記載されていないことをご確認ください。</t>
    <rPh sb="9" eb="11">
      <t>バンゴウ</t>
    </rPh>
    <phoneticPr fontId="4"/>
  </si>
  <si>
    <t>※グループ指定施設間での人材交流計画について記載してください。</t>
    <rPh sb="5" eb="7">
      <t>シテイ</t>
    </rPh>
    <rPh sb="7" eb="9">
      <t>シセツ</t>
    </rPh>
    <rPh sb="9" eb="10">
      <t>アイダ</t>
    </rPh>
    <rPh sb="12" eb="14">
      <t>ジンザイ</t>
    </rPh>
    <rPh sb="14" eb="16">
      <t>コウリュウ</t>
    </rPh>
    <rPh sb="16" eb="18">
      <t>ケイカク</t>
    </rPh>
    <rPh sb="22" eb="24">
      <t>キサイ</t>
    </rPh>
    <phoneticPr fontId="4"/>
  </si>
  <si>
    <r>
      <t xml:space="preserve">記載の有無
</t>
    </r>
    <r>
      <rPr>
        <sz val="7"/>
        <color indexed="10"/>
        <rFont val="ＭＳ Ｐゴシック"/>
        <family val="3"/>
        <charset val="128"/>
      </rPr>
      <t>※「あり」とするとデータ抽出の対象となります。記載する内容がない場合は「なし」としてください。「なし」の場合は以下について記入の必要はありません。</t>
    </r>
    <phoneticPr fontId="4"/>
  </si>
  <si>
    <t>グループ間の人材交流計画について</t>
    <rPh sb="4" eb="5">
      <t>アイダ</t>
    </rPh>
    <rPh sb="6" eb="8">
      <t>ジンザイ</t>
    </rPh>
    <rPh sb="8" eb="10">
      <t>コウリュウ</t>
    </rPh>
    <rPh sb="10" eb="12">
      <t>ケイカク</t>
    </rPh>
    <phoneticPr fontId="3"/>
  </si>
  <si>
    <t>医療安全の状況について</t>
    <rPh sb="0" eb="2">
      <t>イリョウ</t>
    </rPh>
    <rPh sb="2" eb="4">
      <t>アンゼン</t>
    </rPh>
    <rPh sb="5" eb="7">
      <t>ジョウキョウ</t>
    </rPh>
    <phoneticPr fontId="4"/>
  </si>
  <si>
    <t>＜以下は緩和ケアセンターを整備している病院は記載すること＞</t>
    <rPh sb="1" eb="3">
      <t>イカ</t>
    </rPh>
    <rPh sb="4" eb="6">
      <t>カンワ</t>
    </rPh>
    <rPh sb="13" eb="15">
      <t>セイビ</t>
    </rPh>
    <rPh sb="19" eb="21">
      <t>ビョウイン</t>
    </rPh>
    <rPh sb="22" eb="24">
      <t>キサイ</t>
    </rPh>
    <phoneticPr fontId="4"/>
  </si>
  <si>
    <t>その他の場合、具体的に記載すること。</t>
    <rPh sb="7" eb="10">
      <t>グタイテキ</t>
    </rPh>
    <phoneticPr fontId="4"/>
  </si>
  <si>
    <t>集中治療室を設置している。</t>
    <phoneticPr fontId="4"/>
  </si>
  <si>
    <t>B</t>
    <phoneticPr fontId="4"/>
  </si>
  <si>
    <r>
      <t xml:space="preserve">■電子メール相談の実施 
</t>
    </r>
    <r>
      <rPr>
        <b/>
        <sz val="10"/>
        <rFont val="ＭＳ Ｐゴシック"/>
        <family val="3"/>
        <charset val="128"/>
      </rPr>
      <t>（実施/未実施）</t>
    </r>
    <rPh sb="1" eb="3">
      <t>デンシ</t>
    </rPh>
    <rPh sb="6" eb="8">
      <t>ソウダン</t>
    </rPh>
    <rPh sb="9" eb="11">
      <t>ジッシ</t>
    </rPh>
    <phoneticPr fontId="4"/>
  </si>
  <si>
    <t>部門長</t>
    <rPh sb="0" eb="3">
      <t>ブモンチョウ</t>
    </rPh>
    <phoneticPr fontId="4"/>
  </si>
  <si>
    <t>特定非営利活動法人　日本緩和医療学会　緩和医療認定医</t>
    <rPh sb="19" eb="21">
      <t>かんわ</t>
    </rPh>
    <rPh sb="21" eb="23">
      <t>いりょう</t>
    </rPh>
    <rPh sb="23" eb="25">
      <t>にんてい</t>
    </rPh>
    <phoneticPr fontId="4" type="Hiragana"/>
  </si>
  <si>
    <t>公益社団法人　日本看護協会　慢性心不全看護認定看護師</t>
    <phoneticPr fontId="4" type="Hiragana"/>
  </si>
  <si>
    <t>④　薬物療法の提供体制</t>
    <rPh sb="2" eb="4">
      <t>ヤクブツ</t>
    </rPh>
    <phoneticPr fontId="4"/>
  </si>
  <si>
    <t>急変時等の緊急時に外来化学療法室において薬物療法を提供する当該がん患者が入院できる体制を確保している。</t>
    <phoneticPr fontId="4"/>
  </si>
  <si>
    <t>薬物療法のレジメン（治療内容をいう。以下同じ。）を審査し、組織的に管理する委員会を設置している。なお、当該委員会は、必要に応じて、キャンサーボードと連携協力している。</t>
    <rPh sb="0" eb="2">
      <t>ヤクブツ</t>
    </rPh>
    <phoneticPr fontId="4"/>
  </si>
  <si>
    <t>がん患者の状態に応じたより適切ながん医療を提供できるよう、各診療科の医師における情報交換・連携を恒常的に推進する観点から、各診療科が参加する話し合いの場等を設置している。</t>
    <phoneticPr fontId="4"/>
  </si>
  <si>
    <t>（１）のほか、原則として当該２次医療圏においてがん医療に携わる医師等を対象とした早期診断、副作用対応を含めた放射線治療・薬物療法の推進および緩和ケア等に関する研修を実施している。</t>
    <rPh sb="7" eb="9">
      <t>ゲンソク</t>
    </rPh>
    <rPh sb="60" eb="62">
      <t>ヤクブツ</t>
    </rPh>
    <phoneticPr fontId="4"/>
  </si>
  <si>
    <t>当該研修については、実地での研修を行うなど、その内容を工夫している。</t>
    <phoneticPr fontId="4"/>
  </si>
  <si>
    <t>医療関係者と患者会等が共同で運営するサポートグループ活動や患者サロンの定期開催等の患者活動に対する支援を行っている。</t>
    <rPh sb="52" eb="53">
      <t>オコナ</t>
    </rPh>
    <phoneticPr fontId="4"/>
  </si>
  <si>
    <t>その他相談支援に関することに対応している。</t>
    <rPh sb="14" eb="16">
      <t>タイオウ</t>
    </rPh>
    <phoneticPr fontId="4"/>
  </si>
  <si>
    <t>Ⅳの３の（３）に規定する緩和ケアセンターに準じた緩和ケアの提供体制を整備している。
（Ⅳの３の（３）の部分も記載すること。）</t>
    <rPh sb="51" eb="53">
      <t>ブブン</t>
    </rPh>
    <rPh sb="54" eb="56">
      <t>キサイ</t>
    </rPh>
    <phoneticPr fontId="4"/>
  </si>
  <si>
    <t>都道府県拠点病院は、当該都道府県におけるがん診療の質の向上およびがん診療連携協力体制の構築、PDCAサイクルの確保に関し中心的な役割を担い、IIの地域拠点病院の指定要件に加え、次の要件を満たすこと。
ただし、特定機能病院を都道府県拠点病院として指定する場合には、IIIの特定機能病院を地域拠点病院として指定する場合の指定要件に加え、次の要件（３の（１）、（２）を除く）も満たすこと。</t>
    <rPh sb="88" eb="89">
      <t>ツギ</t>
    </rPh>
    <rPh sb="163" eb="164">
      <t>クワ</t>
    </rPh>
    <rPh sb="166" eb="167">
      <t>ツギ</t>
    </rPh>
    <phoneticPr fontId="4"/>
  </si>
  <si>
    <t>当該都道府県の地域拠点病院、特定領域拠点病院、地域がん診療病院等に対し、情報提供、症例相談および診療支援を行っている。</t>
    <phoneticPr fontId="4"/>
  </si>
  <si>
    <t>当該都道府県の地域拠点病院、特定領域拠点病院、地域がん診療病院に対し、診療機能や診療実績等の情報提供を求め、必要に応じ、実地調査を行うこと等により、当該都道府県内のがん診療等の状況に関する情報を収集、分析、評価し、改善を図っている。</t>
    <phoneticPr fontId="4"/>
  </si>
  <si>
    <t>当該都道府県の地域拠点病院、特定領域拠点病院、地域がん診療病院の相談支援に携わる者に対する継続的かつ系統的な研修を行っている。</t>
    <rPh sb="0" eb="2">
      <t>トウガイ</t>
    </rPh>
    <rPh sb="2" eb="6">
      <t>トドウフケン</t>
    </rPh>
    <phoneticPr fontId="4"/>
  </si>
  <si>
    <t>緊急緩和ケア病床を担当する専門的な知識および技能を有する常勤の医師を１人以上配置している。なお、緩和ケアチームの医師との兼任を可とする。当該医師については、夜間休日等も必要時には主治医や当直担当医と連絡を取ることができる体制を整備している。</t>
    <rPh sb="28" eb="30">
      <t>ジョウキン</t>
    </rPh>
    <phoneticPr fontId="4"/>
  </si>
  <si>
    <t>グループ指定を受けるがん診療連携拠点病院と連携することにより遠隔病理診断を含む術中迅速病理診断を提供できる体制を整備している。</t>
    <rPh sb="30" eb="32">
      <t>エンカク</t>
    </rPh>
    <rPh sb="32" eb="34">
      <t>ビョウリ</t>
    </rPh>
    <rPh sb="34" eb="36">
      <t>シンダン</t>
    </rPh>
    <rPh sb="37" eb="38">
      <t>フク</t>
    </rPh>
    <phoneticPr fontId="4"/>
  </si>
  <si>
    <t>外来化学療法室において薬物療法を提供する当該がん患者が急変時等の緊急時に入院できる体制を確保している。</t>
    <rPh sb="11" eb="13">
      <t>ヤクブツ</t>
    </rPh>
    <phoneticPr fontId="4"/>
  </si>
  <si>
    <t>グループ指定を受けるがん診療連携拠点病院との連携により、薬物療法のレジメンを審査するとともに、標準的な薬物療法を提供できる体制を整備している。</t>
    <rPh sb="28" eb="30">
      <t>ヤクブツ</t>
    </rPh>
    <rPh sb="51" eb="53">
      <t>ヤクブツ</t>
    </rPh>
    <phoneticPr fontId="4"/>
  </si>
  <si>
    <t>我が国に多いがんその他対応可能ながんについて、手術療法、放射線治療、薬物療法または緩和ケアに携わる専門的な知識および技能を有する医師によるセカンドオピニオンを提示できる体制を整備している。
※グループ指定のがん診療連携拠点病院との連携による提示も可とする。</t>
    <rPh sb="25" eb="27">
      <t>リョウホウ</t>
    </rPh>
    <rPh sb="34" eb="36">
      <t>ヤクブツ</t>
    </rPh>
    <phoneticPr fontId="4"/>
  </si>
  <si>
    <t>医療安全管理者の配置（専任の医師が不在）</t>
    <rPh sb="0" eb="2">
      <t>イリョウ</t>
    </rPh>
    <rPh sb="2" eb="4">
      <t>アンゼン</t>
    </rPh>
    <rPh sb="4" eb="7">
      <t>カンリシャ</t>
    </rPh>
    <rPh sb="8" eb="10">
      <t>ハイチ</t>
    </rPh>
    <rPh sb="11" eb="13">
      <t>センニン</t>
    </rPh>
    <rPh sb="14" eb="16">
      <t>イシ</t>
    </rPh>
    <rPh sb="17" eb="19">
      <t>フザイ</t>
    </rPh>
    <phoneticPr fontId="4"/>
  </si>
  <si>
    <t>注1）研修医は除いてください。</t>
    <phoneticPr fontId="4"/>
  </si>
  <si>
    <t>注2）常勤とは、当該医療機関が定める1週間の就業時間のすべてを勤務している者をいいます。ただし、当該医療機関が定める就業時間が32時間に満たない場合は常勤とみなしません。（「医療法第21条の規定に基づく人員の算出に当たっての取扱い等について」（平成10年6月26日付け健政発第777号・医薬発第574号、厚生省健康政策局長・医薬安全局長連名通知）の別添「常勤医師等の取扱いについて」を参照）</t>
    <phoneticPr fontId="4"/>
  </si>
  <si>
    <t>注3）「専従」および「専任」とは、当該医療機関における当該診療従事者が「専従」については「8割以上」、「専任」については「5割以上」、当該業務に従事している者をいいます。</t>
    <phoneticPr fontId="4"/>
  </si>
  <si>
    <t>※1回の相談で複数の内容について相談された場合は、それぞれの項目に計上して構いません。
なお、項目の番号については、厚生労働省研究費補助金「がん対策における進捗管理指標の策定と計測システムの確立に関する研究班」が作成した
「相談記入シート」を参考にしています。
https://ganjoho.jp/med_pro/consultation/support/registration_sheet.html</t>
    <rPh sb="2" eb="3">
      <t>カイ</t>
    </rPh>
    <rPh sb="4" eb="6">
      <t>ソウダン</t>
    </rPh>
    <rPh sb="7" eb="9">
      <t>フクスウ</t>
    </rPh>
    <rPh sb="10" eb="12">
      <t>ナイヨウ</t>
    </rPh>
    <rPh sb="16" eb="18">
      <t>ソウダン</t>
    </rPh>
    <rPh sb="21" eb="23">
      <t>バアイ</t>
    </rPh>
    <rPh sb="30" eb="32">
      <t>コウモク</t>
    </rPh>
    <rPh sb="33" eb="35">
      <t>ケイジョウ</t>
    </rPh>
    <rPh sb="37" eb="38">
      <t>カマ</t>
    </rPh>
    <rPh sb="47" eb="49">
      <t>コウモク</t>
    </rPh>
    <rPh sb="50" eb="52">
      <t>バンゴウ</t>
    </rPh>
    <rPh sb="58" eb="60">
      <t>コウセイ</t>
    </rPh>
    <rPh sb="60" eb="63">
      <t>ロウドウショウ</t>
    </rPh>
    <rPh sb="63" eb="66">
      <t>ケンキュウヒ</t>
    </rPh>
    <rPh sb="66" eb="69">
      <t>ホジョキン</t>
    </rPh>
    <rPh sb="72" eb="74">
      <t>タイサク</t>
    </rPh>
    <rPh sb="78" eb="80">
      <t>シンチョク</t>
    </rPh>
    <rPh sb="80" eb="82">
      <t>カンリ</t>
    </rPh>
    <rPh sb="82" eb="84">
      <t>シヒョウ</t>
    </rPh>
    <rPh sb="85" eb="87">
      <t>サクテイ</t>
    </rPh>
    <rPh sb="88" eb="90">
      <t>ケイソク</t>
    </rPh>
    <rPh sb="95" eb="97">
      <t>カクリツ</t>
    </rPh>
    <rPh sb="98" eb="99">
      <t>カン</t>
    </rPh>
    <rPh sb="101" eb="104">
      <t>ケンキュウハン</t>
    </rPh>
    <rPh sb="106" eb="108">
      <t>サクセイ</t>
    </rPh>
    <rPh sb="112" eb="114">
      <t>ソウダン</t>
    </rPh>
    <rPh sb="114" eb="116">
      <t>キニュウ</t>
    </rPh>
    <rPh sb="121" eb="123">
      <t>サンコウ</t>
    </rPh>
    <phoneticPr fontId="4"/>
  </si>
  <si>
    <t>02.がんの検査</t>
    <rPh sb="6" eb="8">
      <t>ケンサ</t>
    </rPh>
    <phoneticPr fontId="4"/>
  </si>
  <si>
    <t>01.がんの治療</t>
    <rPh sb="6" eb="8">
      <t>チリョウ</t>
    </rPh>
    <phoneticPr fontId="4"/>
  </si>
  <si>
    <t>03.症状・副作用・後遺症</t>
    <rPh sb="3" eb="5">
      <t>ショウジョウ</t>
    </rPh>
    <rPh sb="6" eb="9">
      <t>フクサヨウ</t>
    </rPh>
    <rPh sb="10" eb="13">
      <t>コウイショウ</t>
    </rPh>
    <phoneticPr fontId="4"/>
  </si>
  <si>
    <t>04.セカンドオピニオン（一般）</t>
    <rPh sb="13" eb="15">
      <t>イッパン</t>
    </rPh>
    <phoneticPr fontId="4"/>
  </si>
  <si>
    <t>05.セカンドオピニオン（受け入れ）</t>
    <rPh sb="13" eb="14">
      <t>ウ</t>
    </rPh>
    <rPh sb="15" eb="16">
      <t>イ</t>
    </rPh>
    <phoneticPr fontId="4"/>
  </si>
  <si>
    <t>06.セカンドオピニオン（他へ紹介）</t>
    <rPh sb="13" eb="14">
      <t>ホカ</t>
    </rPh>
    <rPh sb="15" eb="17">
      <t>ショウカイ</t>
    </rPh>
    <phoneticPr fontId="4"/>
  </si>
  <si>
    <t>07.治療実績</t>
    <rPh sb="3" eb="5">
      <t>チリョウ</t>
    </rPh>
    <rPh sb="5" eb="7">
      <t>ジッセキ</t>
    </rPh>
    <phoneticPr fontId="4"/>
  </si>
  <si>
    <t>08.臨床試験・先進医療</t>
    <rPh sb="3" eb="5">
      <t>リンショウ</t>
    </rPh>
    <rPh sb="5" eb="7">
      <t>シケン</t>
    </rPh>
    <rPh sb="8" eb="10">
      <t>センシン</t>
    </rPh>
    <rPh sb="10" eb="12">
      <t>イリョウ</t>
    </rPh>
    <phoneticPr fontId="4"/>
  </si>
  <si>
    <t>09.受診方法</t>
    <rPh sb="3" eb="5">
      <t>ジュシン</t>
    </rPh>
    <rPh sb="5" eb="7">
      <t>ホウホウ</t>
    </rPh>
    <phoneticPr fontId="4"/>
  </si>
  <si>
    <t>10.転院</t>
    <rPh sb="3" eb="5">
      <t>テンイン</t>
    </rPh>
    <phoneticPr fontId="4"/>
  </si>
  <si>
    <t>11.医療機関の紹介</t>
    <rPh sb="3" eb="5">
      <t>イリョウ</t>
    </rPh>
    <rPh sb="5" eb="7">
      <t>キカン</t>
    </rPh>
    <rPh sb="8" eb="10">
      <t>ショウカイ</t>
    </rPh>
    <phoneticPr fontId="4"/>
  </si>
  <si>
    <t>12.がん予防・検診</t>
    <rPh sb="5" eb="7">
      <t>ヨボウ</t>
    </rPh>
    <rPh sb="8" eb="10">
      <t>ケンシン</t>
    </rPh>
    <phoneticPr fontId="4"/>
  </si>
  <si>
    <t>13.在宅医療</t>
    <rPh sb="3" eb="5">
      <t>ザイタク</t>
    </rPh>
    <rPh sb="5" eb="7">
      <t>イリョウ</t>
    </rPh>
    <phoneticPr fontId="4"/>
  </si>
  <si>
    <t>14.ホスピス・緩和ケア</t>
    <rPh sb="8" eb="10">
      <t>カンワ</t>
    </rPh>
    <phoneticPr fontId="4"/>
  </si>
  <si>
    <t>15.食事・服薬・入浴・運動・外出など</t>
    <rPh sb="3" eb="5">
      <t>ショクジ</t>
    </rPh>
    <rPh sb="6" eb="8">
      <t>フクヤク</t>
    </rPh>
    <rPh sb="9" eb="11">
      <t>ニュウヨク</t>
    </rPh>
    <rPh sb="12" eb="14">
      <t>ウンドウ</t>
    </rPh>
    <rPh sb="15" eb="17">
      <t>ガイシュツ</t>
    </rPh>
    <phoneticPr fontId="4"/>
  </si>
  <si>
    <t>16.介護・看護・養育</t>
    <rPh sb="3" eb="5">
      <t>カイゴ</t>
    </rPh>
    <rPh sb="6" eb="8">
      <t>カンゴ</t>
    </rPh>
    <rPh sb="9" eb="11">
      <t>ヨウイク</t>
    </rPh>
    <phoneticPr fontId="4"/>
  </si>
  <si>
    <t>17-1.社会生活（仕事・就労）</t>
    <rPh sb="5" eb="7">
      <t>シャカイ</t>
    </rPh>
    <rPh sb="7" eb="9">
      <t>セイカツ</t>
    </rPh>
    <rPh sb="10" eb="12">
      <t>シゴト</t>
    </rPh>
    <rPh sb="13" eb="15">
      <t>シュウロウ</t>
    </rPh>
    <phoneticPr fontId="4"/>
  </si>
  <si>
    <t>17-2.社会生活（学業）</t>
    <rPh sb="5" eb="7">
      <t>シャカイ</t>
    </rPh>
    <rPh sb="7" eb="9">
      <t>セイカツ</t>
    </rPh>
    <rPh sb="10" eb="12">
      <t>ガクギョウ</t>
    </rPh>
    <phoneticPr fontId="4"/>
  </si>
  <si>
    <t>18.医療費・生活費・社会保障制度</t>
    <rPh sb="3" eb="6">
      <t>イリョウヒ</t>
    </rPh>
    <rPh sb="7" eb="10">
      <t>セイカツヒ</t>
    </rPh>
    <rPh sb="11" eb="13">
      <t>シャカイ</t>
    </rPh>
    <rPh sb="13" eb="15">
      <t>ホショウ</t>
    </rPh>
    <rPh sb="15" eb="17">
      <t>セイド</t>
    </rPh>
    <phoneticPr fontId="4"/>
  </si>
  <si>
    <t>19.補完・代替医療</t>
    <rPh sb="3" eb="5">
      <t>ホカン</t>
    </rPh>
    <rPh sb="6" eb="8">
      <t>ダイタイ</t>
    </rPh>
    <rPh sb="8" eb="10">
      <t>イリョウ</t>
    </rPh>
    <phoneticPr fontId="4"/>
  </si>
  <si>
    <t>20.生きがい・価値観</t>
    <rPh sb="3" eb="4">
      <t>イ</t>
    </rPh>
    <rPh sb="8" eb="11">
      <t>カチカン</t>
    </rPh>
    <phoneticPr fontId="4"/>
  </si>
  <si>
    <t>21.不安・精神的苦痛</t>
    <rPh sb="3" eb="5">
      <t>フアン</t>
    </rPh>
    <rPh sb="6" eb="9">
      <t>セイシンテキ</t>
    </rPh>
    <rPh sb="9" eb="11">
      <t>クツウ</t>
    </rPh>
    <phoneticPr fontId="4"/>
  </si>
  <si>
    <t>22.告知</t>
    <rPh sb="3" eb="5">
      <t>コクチ</t>
    </rPh>
    <phoneticPr fontId="4"/>
  </si>
  <si>
    <t>23.医療者との関係・コミュニケーション</t>
    <rPh sb="3" eb="6">
      <t>イリョウシャ</t>
    </rPh>
    <rPh sb="8" eb="10">
      <t>カンケイ</t>
    </rPh>
    <phoneticPr fontId="4"/>
  </si>
  <si>
    <t>24.患者-家族間の関係・コミュニケーション</t>
    <rPh sb="3" eb="5">
      <t>カンジャ</t>
    </rPh>
    <rPh sb="6" eb="9">
      <t>カゾクカン</t>
    </rPh>
    <rPh sb="10" eb="12">
      <t>カンケイ</t>
    </rPh>
    <phoneticPr fontId="4"/>
  </si>
  <si>
    <t>25.友人・知人・職場との関係・コミュニケーション</t>
    <rPh sb="3" eb="5">
      <t>ユウジン</t>
    </rPh>
    <rPh sb="6" eb="8">
      <t>チジン</t>
    </rPh>
    <rPh sb="9" eb="11">
      <t>ショクバ</t>
    </rPh>
    <rPh sb="13" eb="15">
      <t>カンケイ</t>
    </rPh>
    <phoneticPr fontId="4"/>
  </si>
  <si>
    <t>26.患者会・家族会（ピア情報）</t>
    <rPh sb="3" eb="5">
      <t>カンジャ</t>
    </rPh>
    <rPh sb="5" eb="6">
      <t>カイ</t>
    </rPh>
    <rPh sb="7" eb="10">
      <t>カゾクカイ</t>
    </rPh>
    <rPh sb="13" eb="15">
      <t>ジョウホウ</t>
    </rPh>
    <phoneticPr fontId="4"/>
  </si>
  <si>
    <t>88.不明</t>
    <rPh sb="3" eb="5">
      <t>フメイ</t>
    </rPh>
    <phoneticPr fontId="4"/>
  </si>
  <si>
    <t>99.その他（下段に自由記載してください）</t>
    <rPh sb="5" eb="6">
      <t>タ</t>
    </rPh>
    <rPh sb="7" eb="9">
      <t>カダン</t>
    </rPh>
    <rPh sb="10" eb="12">
      <t>ジユウ</t>
    </rPh>
    <rPh sb="12" eb="14">
      <t>キサイ</t>
    </rPh>
    <phoneticPr fontId="4"/>
  </si>
  <si>
    <t>ウ</t>
    <phoneticPr fontId="4"/>
  </si>
  <si>
    <t>例</t>
    <rPh sb="0" eb="1">
      <t>レイ</t>
    </rPh>
    <phoneticPr fontId="4"/>
  </si>
  <si>
    <t>放射線治療の診療実績</t>
    <rPh sb="0" eb="3">
      <t>ホウシャセン</t>
    </rPh>
    <rPh sb="3" eb="5">
      <t>チリョウ</t>
    </rPh>
    <rPh sb="6" eb="8">
      <t>シンリョウ</t>
    </rPh>
    <rPh sb="8" eb="10">
      <t>ジッセキ</t>
    </rPh>
    <phoneticPr fontId="4"/>
  </si>
  <si>
    <t>コ</t>
    <phoneticPr fontId="4"/>
  </si>
  <si>
    <t>（３）情報提供・普及啓発</t>
    <phoneticPr fontId="4"/>
  </si>
  <si>
    <t>⑥　地域連携の協力体制</t>
    <rPh sb="2" eb="4">
      <t>チイキ</t>
    </rPh>
    <rPh sb="4" eb="6">
      <t>レンケイ</t>
    </rPh>
    <phoneticPr fontId="4"/>
  </si>
  <si>
    <t>第三者機関による出力線量測定を行い、放射線治療の品質管理を行っている。</t>
    <phoneticPr fontId="4"/>
  </si>
  <si>
    <t>①夜間（深夜も含む）救急対応の可否</t>
    <rPh sb="1" eb="3">
      <t>ヤカン</t>
    </rPh>
    <rPh sb="4" eb="6">
      <t>シンヤ</t>
    </rPh>
    <rPh sb="7" eb="8">
      <t>フク</t>
    </rPh>
    <rPh sb="10" eb="12">
      <t>キュウキュウ</t>
    </rPh>
    <rPh sb="12" eb="14">
      <t>タイオウ</t>
    </rPh>
    <rPh sb="15" eb="17">
      <t>カヒ</t>
    </rPh>
    <phoneticPr fontId="4"/>
  </si>
  <si>
    <t>②各種委員会の設置状況</t>
    <rPh sb="1" eb="3">
      <t>カクシュ</t>
    </rPh>
    <rPh sb="3" eb="6">
      <t>イインカイ</t>
    </rPh>
    <rPh sb="7" eb="9">
      <t>セッチ</t>
    </rPh>
    <rPh sb="9" eb="11">
      <t>ジョウキョウ</t>
    </rPh>
    <phoneticPr fontId="4"/>
  </si>
  <si>
    <t>　</t>
    <phoneticPr fontId="4"/>
  </si>
  <si>
    <t>A</t>
    <phoneticPr fontId="4"/>
  </si>
  <si>
    <t>他の医療機関等の職員</t>
    <rPh sb="0" eb="1">
      <t>タ</t>
    </rPh>
    <rPh sb="2" eb="4">
      <t>イリョウ</t>
    </rPh>
    <rPh sb="4" eb="6">
      <t>キカン</t>
    </rPh>
    <rPh sb="6" eb="7">
      <t>ナド</t>
    </rPh>
    <rPh sb="8" eb="10">
      <t>ショクイン</t>
    </rPh>
    <phoneticPr fontId="4"/>
  </si>
  <si>
    <t>A</t>
    <phoneticPr fontId="4"/>
  </si>
  <si>
    <t>A</t>
    <phoneticPr fontId="4"/>
  </si>
  <si>
    <t>（３）情報提供・普及啓発</t>
    <rPh sb="3" eb="5">
      <t>ジョウホウ</t>
    </rPh>
    <rPh sb="5" eb="7">
      <t>テイキョウ</t>
    </rPh>
    <rPh sb="8" eb="10">
      <t>フキュウ</t>
    </rPh>
    <rPh sb="10" eb="12">
      <t>ケイハツ</t>
    </rPh>
    <phoneticPr fontId="4"/>
  </si>
  <si>
    <t>５　PDCAサイクルの確保</t>
    <phoneticPr fontId="4"/>
  </si>
  <si>
    <t>６　医療に係る安全管理</t>
    <phoneticPr fontId="4"/>
  </si>
  <si>
    <t>＜以下は地域がん診療病院とグループ指定を受けているがん診療連携拠点病院の場合のみ＞</t>
    <rPh sb="1" eb="3">
      <t>イカ</t>
    </rPh>
    <rPh sb="4" eb="6">
      <t>チイキ</t>
    </rPh>
    <rPh sb="8" eb="10">
      <t>シンリョウ</t>
    </rPh>
    <rPh sb="10" eb="12">
      <t>ビョウイン</t>
    </rPh>
    <rPh sb="17" eb="19">
      <t>シテイ</t>
    </rPh>
    <rPh sb="20" eb="21">
      <t>ウ</t>
    </rPh>
    <rPh sb="27" eb="29">
      <t>シンリョウ</t>
    </rPh>
    <rPh sb="29" eb="31">
      <t>レンケイ</t>
    </rPh>
    <rPh sb="31" eb="33">
      <t>キョテン</t>
    </rPh>
    <rPh sb="33" eb="35">
      <t>ビョウイン</t>
    </rPh>
    <phoneticPr fontId="4"/>
  </si>
  <si>
    <t>（はい／いいえ）</t>
    <phoneticPr fontId="4"/>
  </si>
  <si>
    <t>（はい／いいえ）</t>
    <phoneticPr fontId="4" type="Hiragana"/>
  </si>
  <si>
    <t>-</t>
    <phoneticPr fontId="4"/>
  </si>
  <si>
    <t>外来化学療法室において、専門資格を有する看護師を中心として、治療の有害事象を含めた苦痛のスクリーニングを行い、主治医と情報を共有し、適切な治療や支援を行っている。なお、整備体制について、がん患者とその家族に十分に周知している。</t>
    <phoneticPr fontId="4"/>
  </si>
  <si>
    <t>-</t>
    <phoneticPr fontId="4"/>
  </si>
  <si>
    <t>院内および地域の診療従事者の協力を得て、院内外のがん患者およびその家族並びに地域の住民および医療機関等からの相談等に対応する体制を整備している。また、相談支援に関し十分な経験を有するがん患者団体との連携協力体制の構築に取り組んでいる。</t>
    <rPh sb="8" eb="10">
      <t>シンリョウ</t>
    </rPh>
    <rPh sb="10" eb="12">
      <t>ジュウジ</t>
    </rPh>
    <rPh sb="75" eb="77">
      <t>ソウダン</t>
    </rPh>
    <rPh sb="77" eb="79">
      <t>シエン</t>
    </rPh>
    <rPh sb="80" eb="81">
      <t>カン</t>
    </rPh>
    <rPh sb="82" eb="84">
      <t>ジュウブン</t>
    </rPh>
    <rPh sb="85" eb="87">
      <t>ケイケン</t>
    </rPh>
    <rPh sb="88" eb="89">
      <t>ユウ</t>
    </rPh>
    <rPh sb="93" eb="95">
      <t>カンジャ</t>
    </rPh>
    <rPh sb="95" eb="97">
      <t>ダンタイ</t>
    </rPh>
    <rPh sb="99" eb="101">
      <t>レンケイ</t>
    </rPh>
    <rPh sb="101" eb="103">
      <t>キョウリョク</t>
    </rPh>
    <rPh sb="103" eb="105">
      <t>タイセイ</t>
    </rPh>
    <rPh sb="106" eb="108">
      <t>コウチク</t>
    </rPh>
    <rPh sb="109" eb="110">
      <t>ト</t>
    </rPh>
    <rPh sb="111" eb="112">
      <t>ク</t>
    </rPh>
    <phoneticPr fontId="4"/>
  </si>
  <si>
    <t>-</t>
    <phoneticPr fontId="4"/>
  </si>
  <si>
    <t>６　医療に係る安全管理</t>
    <phoneticPr fontId="4"/>
  </si>
  <si>
    <t>国立がん研究センター中央病院および東病院は、IIIの特定機能病院を地域がん診療連携拠点病院として指定する場合の指定要件を満たすこと。</t>
    <phoneticPr fontId="4"/>
  </si>
  <si>
    <t>イ</t>
    <phoneticPr fontId="4"/>
  </si>
  <si>
    <t>イ</t>
    <phoneticPr fontId="4"/>
  </si>
  <si>
    <t>ウ</t>
    <phoneticPr fontId="4"/>
  </si>
  <si>
    <t>エ</t>
    <phoneticPr fontId="4"/>
  </si>
  <si>
    <t>②</t>
    <phoneticPr fontId="4"/>
  </si>
  <si>
    <t>③</t>
    <phoneticPr fontId="4"/>
  </si>
  <si>
    <t>④</t>
    <phoneticPr fontId="4"/>
  </si>
  <si>
    <t>⑤</t>
    <phoneticPr fontId="4"/>
  </si>
  <si>
    <t>（はい／いいえ／-）</t>
    <phoneticPr fontId="4"/>
  </si>
  <si>
    <t>地域緩和ケア連携体制</t>
    <rPh sb="0" eb="2">
      <t>チイキ</t>
    </rPh>
    <rPh sb="2" eb="4">
      <t>カンワ</t>
    </rPh>
    <rPh sb="6" eb="8">
      <t>レンケイ</t>
    </rPh>
    <rPh sb="8" eb="10">
      <t>タイセイ</t>
    </rPh>
    <phoneticPr fontId="3"/>
  </si>
  <si>
    <t>地域緩和ケア連携体制</t>
    <rPh sb="0" eb="2">
      <t>チイキ</t>
    </rPh>
    <rPh sb="2" eb="4">
      <t>カンワ</t>
    </rPh>
    <rPh sb="6" eb="8">
      <t>レンケイ</t>
    </rPh>
    <rPh sb="8" eb="10">
      <t>タイセイ</t>
    </rPh>
    <phoneticPr fontId="4"/>
  </si>
  <si>
    <t>以下のいずれかの枠組みで保険適応外の免疫療法を提供している。
※「いいえ」の場合、以下の２つの項目は、「-」を選択してください（未入力チェックのため）。</t>
    <phoneticPr fontId="4"/>
  </si>
  <si>
    <t>小児がん患者と家族が利用できる院外の最寄宿泊施設院から自施設までの移動時間。
※上段で「いいえ」とした場合、便宜上「０（ゼロ）」を入力してください（未入力チェックのため）。</t>
    <rPh sb="40" eb="42">
      <t>ジョウダン</t>
    </rPh>
    <rPh sb="51" eb="53">
      <t>バアイ</t>
    </rPh>
    <rPh sb="54" eb="57">
      <t>ベンギジョウ</t>
    </rPh>
    <rPh sb="65" eb="67">
      <t>ニュウリョク</t>
    </rPh>
    <rPh sb="74" eb="77">
      <t>ミニュウリョク</t>
    </rPh>
    <phoneticPr fontId="4"/>
  </si>
  <si>
    <t>（１）がん相談支援センター</t>
    <phoneticPr fontId="4"/>
  </si>
  <si>
    <t>地域がん診療病院とグループ指定を受ける場合には、連携協力により相談支援を行う体制を整備している。
※グループ指定を受けない場合は、便宜上「-」を選択してください（未入力チェックのため）。</t>
    <rPh sb="54" eb="56">
      <t>シテイ</t>
    </rPh>
    <rPh sb="57" eb="58">
      <t>ウ</t>
    </rPh>
    <rPh sb="61" eb="63">
      <t>バアイ</t>
    </rPh>
    <rPh sb="65" eb="68">
      <t>ベンギジョウ</t>
    </rPh>
    <rPh sb="72" eb="74">
      <t>センタク</t>
    </rPh>
    <rPh sb="81" eb="84">
      <t>ミニュウリョク</t>
    </rPh>
    <phoneticPr fontId="4"/>
  </si>
  <si>
    <t>治験を除く臨床研究を行うに当たっては、臨床研究法（平成29年法律第16号）に則った体制を整備をしている。　</t>
    <phoneticPr fontId="4"/>
  </si>
  <si>
    <t>進行中の治験を除く臨床研究の概要及び過去の治験を除く臨床研究の成果を広報している。</t>
    <phoneticPr fontId="4"/>
  </si>
  <si>
    <t>II（高度型部分除き）</t>
    <rPh sb="3" eb="5">
      <t>コウド</t>
    </rPh>
    <rPh sb="5" eb="6">
      <t>ガタ</t>
    </rPh>
    <rPh sb="6" eb="8">
      <t>ブブン</t>
    </rPh>
    <rPh sb="8" eb="9">
      <t>ノゾ</t>
    </rPh>
    <phoneticPr fontId="4"/>
  </si>
  <si>
    <t>III</t>
    <phoneticPr fontId="4"/>
  </si>
  <si>
    <t>IV</t>
    <phoneticPr fontId="4"/>
  </si>
  <si>
    <t>IV（３（１）の前まで）</t>
    <rPh sb="8" eb="9">
      <t>マエ</t>
    </rPh>
    <phoneticPr fontId="4"/>
  </si>
  <si>
    <t>IV（３（２）の後から）</t>
    <rPh sb="8" eb="9">
      <t>アト</t>
    </rPh>
    <phoneticPr fontId="4"/>
  </si>
  <si>
    <t>V</t>
    <phoneticPr fontId="4"/>
  </si>
  <si>
    <t>VI</t>
    <phoneticPr fontId="4"/>
  </si>
  <si>
    <t>VII</t>
    <phoneticPr fontId="4"/>
  </si>
  <si>
    <t>Ⅱ（高度型部分）</t>
    <rPh sb="2" eb="4">
      <t>コウド</t>
    </rPh>
    <rPh sb="4" eb="5">
      <t>ガタ</t>
    </rPh>
    <rPh sb="5" eb="7">
      <t>ブブン</t>
    </rPh>
    <phoneticPr fontId="4"/>
  </si>
  <si>
    <t>特定機能病院で地域がん診療連携拠点病院(高度型)として申請</t>
    <rPh sb="7" eb="9">
      <t>チイキ</t>
    </rPh>
    <rPh sb="11" eb="19">
      <t>シンリョウレンケイキョテンビョウイン</t>
    </rPh>
    <rPh sb="20" eb="22">
      <t>コウド</t>
    </rPh>
    <rPh sb="22" eb="23">
      <t>ガタ</t>
    </rPh>
    <rPh sb="27" eb="29">
      <t>シンセイ</t>
    </rPh>
    <phoneticPr fontId="4"/>
  </si>
  <si>
    <t>特定機能病院を地域がん診療連携拠点病院（高度型）として指定する場合</t>
    <rPh sb="20" eb="22">
      <t>コウド</t>
    </rPh>
    <rPh sb="22" eb="23">
      <t>ガタ</t>
    </rPh>
    <phoneticPr fontId="4"/>
  </si>
  <si>
    <t>IV（３（３））</t>
    <phoneticPr fontId="4"/>
  </si>
  <si>
    <t>測定機関名を選択すること。
※上段で「いいえ」とした場合、便宜上「-」を選択してください（未入力チェックのため）。</t>
    <rPh sb="6" eb="8">
      <t>センタク</t>
    </rPh>
    <phoneticPr fontId="4"/>
  </si>
  <si>
    <t>（医用原子力技術研究振興財団／その他／-）</t>
    <phoneticPr fontId="4"/>
  </si>
  <si>
    <t>（はい／いいえ／-）</t>
    <phoneticPr fontId="4"/>
  </si>
  <si>
    <t>（はい／いいえ／-）</t>
    <phoneticPr fontId="4"/>
  </si>
  <si>
    <t>-</t>
    <phoneticPr fontId="4"/>
  </si>
  <si>
    <t>１以外の患者・家族・地域住民等</t>
    <rPh sb="1" eb="3">
      <t>イガイ</t>
    </rPh>
    <rPh sb="4" eb="6">
      <t>カンジャ</t>
    </rPh>
    <rPh sb="7" eb="9">
      <t>カゾク</t>
    </rPh>
    <rPh sb="10" eb="12">
      <t>チイキ</t>
    </rPh>
    <rPh sb="12" eb="14">
      <t>ジュウミン</t>
    </rPh>
    <rPh sb="14" eb="15">
      <t>トウ</t>
    </rPh>
    <phoneticPr fontId="4"/>
  </si>
  <si>
    <t>地域がん診療連携拠点病院</t>
    <phoneticPr fontId="4"/>
  </si>
  <si>
    <t>II、IV（３の（３））</t>
    <phoneticPr fontId="4"/>
  </si>
  <si>
    <t>II、IIII、IV（３の（３））</t>
    <phoneticPr fontId="4"/>
  </si>
  <si>
    <t>（はい／いいえ／-）</t>
    <phoneticPr fontId="4"/>
  </si>
  <si>
    <t>②</t>
    <phoneticPr fontId="4"/>
  </si>
  <si>
    <t>その他</t>
    <phoneticPr fontId="4"/>
  </si>
  <si>
    <t>内視鏡手術　K721$、K721-4、K739-2、Ｋ739-3</t>
    <rPh sb="0" eb="3">
      <t>ナイシキョウ</t>
    </rPh>
    <rPh sb="3" eb="5">
      <t>シュジュツ</t>
    </rPh>
    <phoneticPr fontId="4"/>
  </si>
  <si>
    <t>腹腔鏡下手術　K695-2$</t>
    <rPh sb="0" eb="2">
      <t>フククウ</t>
    </rPh>
    <rPh sb="2" eb="3">
      <t>カガミ</t>
    </rPh>
    <rPh sb="3" eb="4">
      <t>シタ</t>
    </rPh>
    <rPh sb="4" eb="6">
      <t>シュジュツ</t>
    </rPh>
    <phoneticPr fontId="4"/>
  </si>
  <si>
    <t>マイクロ波凝固法　K697-2$　　</t>
    <phoneticPr fontId="4"/>
  </si>
  <si>
    <t>ラジオ波焼灼療法　K697-3$</t>
    <phoneticPr fontId="4"/>
  </si>
  <si>
    <t>乳腺腫瘍画像ガイド下吸引術　K474-3$</t>
    <rPh sb="0" eb="2">
      <t>ニュウセン</t>
    </rPh>
    <rPh sb="2" eb="4">
      <t>シュヨウ</t>
    </rPh>
    <rPh sb="4" eb="6">
      <t>ガゾウ</t>
    </rPh>
    <rPh sb="9" eb="10">
      <t>シタ</t>
    </rPh>
    <rPh sb="10" eb="12">
      <t>キュウイン</t>
    </rPh>
    <rPh sb="12" eb="13">
      <t>ジュツ</t>
    </rPh>
    <phoneticPr fontId="4"/>
  </si>
  <si>
    <t>乳房再建術（乳房切除後）　二次的に行うもの　K476-32</t>
    <rPh sb="14" eb="15">
      <t>ツギ</t>
    </rPh>
    <phoneticPr fontId="4"/>
  </si>
  <si>
    <t>（１）</t>
    <phoneticPr fontId="4"/>
  </si>
  <si>
    <t>思春期と若年成人（Adolescent and Young Adult; AYA）世代（以下「ＡＹＡ世代」という。）にあるがん患者については治療、就学、就労、生殖機能等に関する状況や希望について確認し、必要に応じて、対応できる医療機関やがん相談支援センターに紹介している。</t>
    <phoneticPr fontId="4"/>
  </si>
  <si>
    <t>イ</t>
    <phoneticPr fontId="4"/>
  </si>
  <si>
    <t>特定機能病院で地域がん診療連携拠点病院として申請</t>
    <phoneticPr fontId="4"/>
  </si>
  <si>
    <t>（はい／いいえ／-）</t>
    <phoneticPr fontId="4"/>
  </si>
  <si>
    <t>（はい／いいえ／-）</t>
    <phoneticPr fontId="4"/>
  </si>
  <si>
    <t>無菌病室を設置している。　※上段で「いいえ」とした場合、「-」を選択してください（未入力チェックのため）。</t>
    <rPh sb="14" eb="16">
      <t>ジョウダン</t>
    </rPh>
    <phoneticPr fontId="4"/>
  </si>
  <si>
    <t>（はい／いいえ／-）</t>
    <phoneticPr fontId="4"/>
  </si>
  <si>
    <t>【緊急な治療が必要な患者や合併症を持ち高度な周術期管理が必要な患者に対するがん診療連携拠点病院等と連携による診療体制】</t>
    <phoneticPr fontId="4"/>
  </si>
  <si>
    <t>地域がん診療病院とグループ指定を受ける場合には、確実な連携体制を確保するためそのグループ指定先の地域がん診療病院と定期的な合同のカンファレンスを開催している。
※グループ指定を受けない場合、便宜上「－」を選択してください（未入力チェックのため）。</t>
    <phoneticPr fontId="4"/>
  </si>
  <si>
    <t>（はい／いいえ／-）</t>
    <phoneticPr fontId="4"/>
  </si>
  <si>
    <t>（はい／いいえ／-）</t>
    <phoneticPr fontId="4"/>
  </si>
  <si>
    <t>（はい／いいえ／-）</t>
    <phoneticPr fontId="4"/>
  </si>
  <si>
    <t>グループ指定を受ける地域がん診療病院の診療機能確保のための支援等に関する人材交流計画を策定し、その計画に基づき人材交流を行っている。
※グループ指定を受けない場合、便宜上「－」を選択してください（未入力チェックのため）。</t>
    <phoneticPr fontId="4"/>
  </si>
  <si>
    <t>（はい／いいえ／-）</t>
    <phoneticPr fontId="4"/>
  </si>
  <si>
    <t>地域がん診療病院とグループ指定を受ける場合には、連携協力により手術療法を提供する体制を整備している。
※グループ指定を受けない場合、便宜上「－」を選択してください（未入力チェックのため）。</t>
    <phoneticPr fontId="4"/>
  </si>
  <si>
    <t>（はい／いいえ／-）</t>
    <phoneticPr fontId="4"/>
  </si>
  <si>
    <t>地域がん診療病院とグループ指定を受ける場合には、連携協力により放射線治療を提供する体制を整備している。
※グループ指定を受けない場合、便宜上「－」を選択してください（未入力チェックのため）。</t>
    <phoneticPr fontId="4"/>
  </si>
  <si>
    <t>当該施設で未承認新規医薬品の使用や承認薬の適応外使用や高難度新規医療技術を用いた医療の提供を実施する場合は、以下の体制を整備すること。
※上段で「いいえ」とした場合、以下３つの項目は、便宜上「－」を選択してください（未入力チェックのため）。</t>
    <rPh sb="46" eb="48">
      <t>ジッシ</t>
    </rPh>
    <rPh sb="50" eb="52">
      <t>バアイ</t>
    </rPh>
    <phoneticPr fontId="4"/>
  </si>
  <si>
    <t>（はい／いいえ／-）</t>
    <phoneticPr fontId="4"/>
  </si>
  <si>
    <t>（はい／いいえ／-）</t>
    <phoneticPr fontId="4"/>
  </si>
  <si>
    <r>
      <t>緩和ケアセンターを整備し、当該緩和ケアセンターを組織上明確に位置づけている。</t>
    </r>
    <r>
      <rPr>
        <b/>
        <u/>
        <sz val="7"/>
        <rFont val="ＭＳ Ｐゴシック"/>
        <family val="3"/>
        <charset val="128"/>
      </rPr>
      <t>（有している場合はⅣの３の（３）の項目に回答すること）</t>
    </r>
    <rPh sb="39" eb="40">
      <t>ユウ</t>
    </rPh>
    <rPh sb="44" eb="46">
      <t>バアイ</t>
    </rPh>
    <rPh sb="55" eb="57">
      <t>コウモク</t>
    </rPh>
    <rPh sb="58" eb="60">
      <t>カイトウ</t>
    </rPh>
    <phoneticPr fontId="4"/>
  </si>
  <si>
    <t>がん教育について、当該医療圏における学校や職域より依頼があった際には、外部講師として医療従事者を派遣し、がんに関する正しい知識の普及啓発に努めている。</t>
    <phoneticPr fontId="4"/>
  </si>
  <si>
    <t>-</t>
    <phoneticPr fontId="4"/>
  </si>
  <si>
    <t>グループ指定を受けるがん診療連携拠点病院名やその連携内容、連携実績等についてホームページ、パンフレット等でわかりやすく公表している。</t>
    <phoneticPr fontId="4"/>
  </si>
  <si>
    <t>（はい／いいえ）</t>
    <phoneticPr fontId="4"/>
  </si>
  <si>
    <t>開腹手術　K654-2、K6552、K655-42、K6572</t>
    <rPh sb="0" eb="2">
      <t>カイフク</t>
    </rPh>
    <rPh sb="2" eb="4">
      <t>シュジュツ</t>
    </rPh>
    <phoneticPr fontId="4"/>
  </si>
  <si>
    <t>腹腔鏡下手術　K654-3$、K655-22、K655-52、K657-22</t>
    <phoneticPr fontId="4"/>
  </si>
  <si>
    <t>小児がん患者と家族が利用できる院外の最寄宿泊施設院から自施設までの移動時間。
※上段で「いいえ」とした場合、便宜上「0（ゼロ）」を入力してください（未入力チェックのため）。</t>
    <rPh sb="40" eb="42">
      <t>ジョウダン</t>
    </rPh>
    <rPh sb="51" eb="53">
      <t>バアイ</t>
    </rPh>
    <rPh sb="54" eb="57">
      <t>ベンギジョウ</t>
    </rPh>
    <rPh sb="65" eb="67">
      <t>ニュウリョク</t>
    </rPh>
    <rPh sb="74" eb="77">
      <t>ミニュウリョク</t>
    </rPh>
    <phoneticPr fontId="4"/>
  </si>
  <si>
    <t>（はい／いいえ／-）</t>
    <phoneticPr fontId="4"/>
  </si>
  <si>
    <r>
      <t>学校でのがん教育を実施するに当たっては、児童・生徒へ十分な配慮を行っている。
※ここで言う「学校でのがん教育」とは児童、生徒へのがん教育を指します。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※上段で「いいえ」とした場合、便宜上「-」を選択してください（未入力チェックのため）。</t>
    </r>
    <rPh sb="32" eb="33">
      <t>オコナ</t>
    </rPh>
    <rPh sb="43" eb="44">
      <t>イ</t>
    </rPh>
    <rPh sb="46" eb="48">
      <t>ガッコウ</t>
    </rPh>
    <rPh sb="76" eb="78">
      <t>ジョウダン</t>
    </rPh>
    <phoneticPr fontId="4"/>
  </si>
  <si>
    <t>医療に係る安全管理の体制及び取り組み状況について、第三者による評価や拠点病院間での実地調査等を活用している。</t>
    <phoneticPr fontId="4"/>
  </si>
  <si>
    <t>表紙①に戻る</t>
    <rPh sb="0" eb="2">
      <t>ヒョウシ</t>
    </rPh>
    <rPh sb="4" eb="5">
      <t>モド</t>
    </rPh>
    <phoneticPr fontId="4"/>
  </si>
  <si>
    <t>／</t>
    <phoneticPr fontId="4"/>
  </si>
  <si>
    <t>１</t>
  </si>
  <si>
    <t>２</t>
  </si>
  <si>
    <t>３</t>
  </si>
  <si>
    <t>４</t>
  </si>
  <si>
    <t>様式4（機能別）に戻る</t>
    <phoneticPr fontId="4"/>
  </si>
  <si>
    <t>（はい／いいえ）</t>
    <phoneticPr fontId="4"/>
  </si>
  <si>
    <t>ウ</t>
    <phoneticPr fontId="4"/>
  </si>
  <si>
    <t>緩和ケアががんと診断された時から提供されるよう、がん診療に携わる全ての診療従事者により、緩和ケアが提供される体制を整備している。</t>
    <phoneticPr fontId="4"/>
  </si>
  <si>
    <t>緩和ケアががんと診断された時から提供されるよう、緩和ケアチームにより、以下の緩和ケアが提供される体制を整備する。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</si>
  <si>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</si>
  <si>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当該医療圏において、地域の医療機関や在宅診療所等の医療・介護従事者とがんに関する医療提供体制や社会的支援のあり方について情報を共有し、役割分担や支援等について議論する場を年１回以上設けている。</t>
    <phoneticPr fontId="4"/>
  </si>
  <si>
    <t>議論する場は既存の会議体を利用する等の工夫を行っている。</t>
    <phoneticPr fontId="4"/>
  </si>
  <si>
    <t>地域がん診療病院とグループ指定を受けている場合には、地域がん診療病院と連携しセカンドオピニオンを提示する体制を整備している。
※グループ指定を受けない場合、便宜上「－」を選択してください（未入力チェックのため）。</t>
    <phoneticPr fontId="4"/>
  </si>
  <si>
    <t>（はい／いいえ）</t>
    <phoneticPr fontId="4"/>
  </si>
  <si>
    <t>-</t>
    <phoneticPr fontId="4"/>
  </si>
  <si>
    <t>院内学級を開催している（院内学級とは、ここでは院内に設置された小・中学特別支援学級、特別支援学校を指す）。</t>
    <phoneticPr fontId="4"/>
  </si>
  <si>
    <t>（２）</t>
    <phoneticPr fontId="4"/>
  </si>
  <si>
    <t>（５）</t>
    <phoneticPr fontId="4"/>
  </si>
  <si>
    <t>イ</t>
    <phoneticPr fontId="4"/>
  </si>
  <si>
    <t>がんの予防やがん検診等に関する一般的な情報を提供している。</t>
    <phoneticPr fontId="4"/>
  </si>
  <si>
    <t>ウ</t>
    <phoneticPr fontId="4"/>
  </si>
  <si>
    <t>自施設で対応可能ながん種や治療法等の診療機能及び、連携する地域の医療機関に関する情報を提供している。</t>
    <phoneticPr fontId="4"/>
  </si>
  <si>
    <t>セカンドオピニオンの提示が可能な医師や医療機関の紹介を行っている。</t>
    <phoneticPr fontId="4"/>
  </si>
  <si>
    <t>地域の医療機関におけるがん医療の連携協力体制の事例に関する情報の収集、提供を行っている。</t>
    <phoneticPr fontId="4"/>
  </si>
  <si>
    <t>ク</t>
    <phoneticPr fontId="4"/>
  </si>
  <si>
    <t>セ</t>
    <phoneticPr fontId="4"/>
  </si>
  <si>
    <t>タ</t>
    <phoneticPr fontId="4"/>
  </si>
  <si>
    <t>チ</t>
    <phoneticPr fontId="4"/>
  </si>
  <si>
    <t>適宜、登録対象者の生存の状況を確認している。</t>
    <phoneticPr fontId="4"/>
  </si>
  <si>
    <t>⑥</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</si>
  <si>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</si>
  <si>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</si>
  <si>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⑧</t>
    <phoneticPr fontId="4"/>
  </si>
  <si>
    <t>院内がん登録を活用することにより、都道府県の実施するがん対策等に必要な情報を提供している。</t>
    <phoneticPr fontId="4"/>
  </si>
  <si>
    <t>（２）</t>
    <phoneticPr fontId="4"/>
  </si>
  <si>
    <t>（３）</t>
    <phoneticPr fontId="4"/>
  </si>
  <si>
    <t>（４）</t>
    <phoneticPr fontId="4"/>
  </si>
  <si>
    <t>医療安全管理者は、医療安全対策に係る研修を受講している。</t>
    <phoneticPr fontId="4"/>
  </si>
  <si>
    <t>医療に係る安全管理の体制及び取り組み状況について、第三者による評価や拠点病院間での実地調査等を活用している</t>
    <phoneticPr fontId="4"/>
  </si>
  <si>
    <t>提供した医療について、事後評価を行っている。</t>
    <phoneticPr fontId="4"/>
  </si>
  <si>
    <t>強度変調放射線療法や核医学治療等の高度な放射線治療を提供できる。</t>
    <phoneticPr fontId="4"/>
  </si>
  <si>
    <t>相談支援センターに看護師や社会福祉士、精神保健福祉士等の医療従事者を配置し、相談支援業務の強化が行われている。</t>
    <phoneticPr fontId="4"/>
  </si>
  <si>
    <t>医療に係る安全管理体制について第三者による評価を受けているか、外部委員を含めた構成員からなる医療安全に関する監査を目的とした監査委員会を整備している。</t>
    <phoneticPr fontId="4"/>
  </si>
  <si>
    <t>事前検討を行い、承認された医療を提供する際には、患者・家族に対し適切な説明を行い、書面での同意を得た上で提供している。</t>
    <phoneticPr fontId="4"/>
  </si>
  <si>
    <t>当該都道府県におけるがん診療連携拠点病院、特定領域拠点病院、地域がん診療病院等の医師等に対し、高度ながん医療に関する研修を実施している。</t>
    <phoneticPr fontId="4"/>
  </si>
  <si>
    <t>当該医師については、専従である。</t>
    <phoneticPr fontId="4"/>
  </si>
  <si>
    <t>都道府県内のがん診療連携拠点病院、特定領域拠点病院、地域がん診療病院の診療実績等を共有している。
※地域連携クリティカルパスの活用実績や地域の医療機関との紹介・逆紹介の実績、相談支援の内容別実績、がん患者の療養生活の質の向上に向けた取組状況等を含む。</t>
    <phoneticPr fontId="4"/>
  </si>
  <si>
    <t>当該都道府県におけるがん診療および相談支援の提供における連携協力体制について検討している。</t>
    <phoneticPr fontId="4"/>
  </si>
  <si>
    <t>当該都道府県におけるがん診療連携拠点病院、特定領域拠点病院、地域がん診療病院への診療支援を行う医師の派遣に係る調整を行っている。</t>
    <phoneticPr fontId="4"/>
  </si>
  <si>
    <t>（２）</t>
    <phoneticPr fontId="4"/>
  </si>
  <si>
    <t>当該薬剤師はがん薬物療法に関する専門資格を有する者である。</t>
    <phoneticPr fontId="4"/>
  </si>
  <si>
    <t>（２）</t>
    <phoneticPr fontId="4"/>
  </si>
  <si>
    <t>医療安全管理者 として（１）に規定する医師に加え、専任で常勤の薬剤師及び専従で常勤の看護師を配置している。</t>
    <phoneticPr fontId="4"/>
  </si>
  <si>
    <t>当該薬剤師については専従である。</t>
    <phoneticPr fontId="4"/>
  </si>
  <si>
    <t>（４）</t>
    <phoneticPr fontId="4"/>
  </si>
  <si>
    <t>医療に係る安全管理の体制及び取り組み状況について、第三者による評価や拠点病院間での実地調査等を活用している</t>
    <phoneticPr fontId="4"/>
  </si>
  <si>
    <t>②</t>
    <phoneticPr fontId="4"/>
  </si>
  <si>
    <t>事前検討を行い、承認された医療を提供する際には、患者・家族に対し適切な説明を行い、書面での同意を得た上で提供している。</t>
    <phoneticPr fontId="4"/>
  </si>
  <si>
    <t>当該医療の適応の安全性や妥当性、倫理性について検討するための組織（倫理審査委員会、薬事委員会等）を設置し、病院として事前に検討を行っている。</t>
    <phoneticPr fontId="4"/>
  </si>
  <si>
    <t>（６）</t>
    <phoneticPr fontId="4"/>
  </si>
  <si>
    <t>生殖機能の温存に関しては、患者の希望を確認し、院内または地域の生殖医療に関する診療科についての情報を提供するとともに、当該診療科と治療に関する情報を共有する体制を整備している。</t>
    <phoneticPr fontId="4"/>
  </si>
  <si>
    <t>緩和ケアががんと診断された時から提供されるよう、がん診療に携わる全ての診療従事者により、緩和ケアが提供される体制を整備している。</t>
    <phoneticPr fontId="4"/>
  </si>
  <si>
    <t>緩和ケアに係る診療や相談支援の件数及び内容、医療用麻薬の処方量、苦痛のスクリーニング結果など、院内の緩和ケアに係る情報を把握・分析し、評価を行い、緩和ケアの提供体制の改善を図っている。</t>
    <phoneticPr fontId="4"/>
  </si>
  <si>
    <t>がん疼痛をはじめとするがん患者の苦痛に対して、必要に応じて初回処方を緩和ケアチームで実施する等、院内の診療従事者と連携し迅速かつ適切に緩和する体制を整備している。</t>
    <phoneticPr fontId="4"/>
  </si>
  <si>
    <t>緩和ケアチームへがん患者の診療を依頼する手順など、評価された苦痛に対する対応を明確化し、院内の全ての診療従事者に周知するとともに、患者とその家族に緩和ケアに関する診療方針を提示している。</t>
    <phoneticPr fontId="4"/>
  </si>
  <si>
    <t>がん治療を行う病棟や外来部門に、緩和ケアの提供について診療従事者の指導にあたるとともに緩和ケアの提供体制について緩和ケアチームへ情報を集約するため、緩和ケアチームと各部署をつなぐリンクナース（医療施設において、各種専門チームや委員会と病棟看護師等をつなぐ役割を持つ看護師のことをいう。以下同じ。）を配置している。</t>
    <phoneticPr fontId="4"/>
  </si>
  <si>
    <t>地域連携時には、がん疼痛等の症状が十分に緩和された状態での退院に努め、症状緩和に係る院内クリティカルパスに準じた地域連携クリティカルパスやマニュアルを整備するなど院内での緩和ケアに関する治療が在宅診療でも継続して実施できる体制を整備している。</t>
    <phoneticPr fontId="4"/>
  </si>
  <si>
    <r>
      <t>《用語の定義》
専任：当該診療の実施担当者で、その他の診療を兼任していても差し支えないが、就業時間の少なくとも５割以上、当該診療に従事しているもの。
専従：就業時間の少なくとも８割以上、当該診療に専ら従事しているもの。
　</t>
    </r>
    <r>
      <rPr>
        <u/>
        <sz val="7"/>
        <rFont val="ＭＳ Ｐゴシック"/>
        <family val="3"/>
        <charset val="128"/>
      </rPr>
      <t>※専任の人数には、専従も含めて記載すること。</t>
    </r>
    <phoneticPr fontId="4"/>
  </si>
  <si>
    <t>敷地内は全面禁煙である。</t>
    <phoneticPr fontId="4"/>
  </si>
  <si>
    <t>研修修了者について、患者とその家族に対してわかりやすく情報提供している。</t>
    <phoneticPr fontId="4"/>
  </si>
  <si>
    <t>⑥</t>
    <phoneticPr fontId="4"/>
  </si>
  <si>
    <t>⑦</t>
    <phoneticPr fontId="4"/>
  </si>
  <si>
    <t>セカンドオピニオンの提示が可能な医師や医療機関の紹介を行っている。</t>
    <phoneticPr fontId="4"/>
  </si>
  <si>
    <t>自施設で対応可能ながん種や治療法等の診療機能及び、連携する地域の医療機関に関する情報を提供している。</t>
    <phoneticPr fontId="4"/>
  </si>
  <si>
    <t>がんの予防やがん検診等に関する一般的な情報を提供している。</t>
    <phoneticPr fontId="4"/>
  </si>
  <si>
    <t>チ</t>
    <phoneticPr fontId="4"/>
  </si>
  <si>
    <t>適宜、登録対象者の生存の状況を確認している。</t>
    <phoneticPr fontId="4"/>
  </si>
  <si>
    <t>院内がん情報等を全国規模で収集し、当該情報を基にしたがん統計等の算出等を行うため、毎年、国立がん研究センターに情報提供している。</t>
    <phoneticPr fontId="4"/>
  </si>
  <si>
    <t>院内がん情報を取り扱うに当たっては、情報セキュリティーに関する基本的な方針を定めている</t>
    <phoneticPr fontId="4"/>
  </si>
  <si>
    <t>院内がん登録を活用することにより、都道府県の実施するがん対策等に必要な情報を提供している。</t>
    <phoneticPr fontId="4"/>
  </si>
  <si>
    <t>（２）</t>
    <phoneticPr fontId="4"/>
  </si>
  <si>
    <t>（４）</t>
    <phoneticPr fontId="4"/>
  </si>
  <si>
    <t>（５）</t>
    <phoneticPr fontId="4"/>
  </si>
  <si>
    <t>事前検討を行い、承認された医療を提供する際には、患者・家族に対し適切な説明を行い、書面での同意を得た上で提供している。</t>
    <phoneticPr fontId="4"/>
  </si>
  <si>
    <t>提供した医療について、事後評価を行っている。</t>
    <phoneticPr fontId="4"/>
  </si>
  <si>
    <t>（６）</t>
    <phoneticPr fontId="4"/>
  </si>
  <si>
    <t>リニアックなど、体外照射を行うための放射線治療機器を設置している。
※上段で「いいえ」とした場合、便宜上「-」を選択してください（未入力チェックのため）。</t>
    <rPh sb="35" eb="37">
      <t>ジョウダン</t>
    </rPh>
    <rPh sb="49" eb="51">
      <t>ベンギ</t>
    </rPh>
    <rPh sb="51" eb="52">
      <t>ジョウ</t>
    </rPh>
    <phoneticPr fontId="4"/>
  </si>
  <si>
    <t>地域がん診療病院とグループ指定を受ける場合は「はい」を、受けない場合は「いいえ」を選択してください。</t>
    <rPh sb="0" eb="2">
      <t>チイキ</t>
    </rPh>
    <rPh sb="4" eb="6">
      <t>シンリョウ</t>
    </rPh>
    <rPh sb="6" eb="8">
      <t>ビョウイン</t>
    </rPh>
    <rPh sb="13" eb="15">
      <t>シテイ</t>
    </rPh>
    <rPh sb="16" eb="17">
      <t>ウ</t>
    </rPh>
    <rPh sb="19" eb="21">
      <t>バアイ</t>
    </rPh>
    <rPh sb="28" eb="29">
      <t>ウ</t>
    </rPh>
    <rPh sb="32" eb="34">
      <t>バアイ</t>
    </rPh>
    <rPh sb="41" eb="43">
      <t>センタク</t>
    </rPh>
    <phoneticPr fontId="4"/>
  </si>
  <si>
    <t>患者や家族に対し、必要に応じて、アドバンス・ケア・プランニングを含めた意思決定支援を提供できる体制を整備している。</t>
    <phoneticPr fontId="4"/>
  </si>
  <si>
    <t>臨床研究コーディネーター（CRC）を配置している。</t>
    <phoneticPr fontId="4"/>
  </si>
  <si>
    <t>（はい／いいえ／-）</t>
    <phoneticPr fontId="4"/>
  </si>
  <si>
    <t>A</t>
    <phoneticPr fontId="4"/>
  </si>
  <si>
    <t>ＡＹＡ世代にあるがん患者については治療、就学、就労、生殖機能等に関する状況や希望について確認し、必要に応じて、対応できる医療機関やがん相談支援センターに紹介している。</t>
    <phoneticPr fontId="4"/>
  </si>
  <si>
    <t>C</t>
    <phoneticPr fontId="4"/>
  </si>
  <si>
    <t>院内学級を開催している（院内学級とは、ここでは院内に設置された小・中学特別支援学級、特別支援学校を指す）。</t>
    <phoneticPr fontId="4"/>
  </si>
  <si>
    <t>小児がん患者と家族が利用できる宿泊施設を院内に整備している。</t>
    <phoneticPr fontId="4"/>
  </si>
  <si>
    <t>小児がん患者と家族が利用できる宿泊施設を院外に整備している。</t>
    <phoneticPr fontId="4"/>
  </si>
  <si>
    <t>禁煙外来を実施している。</t>
    <phoneticPr fontId="4"/>
  </si>
  <si>
    <t>地域の医療機関からの相談依頼があった場合に受け入れ可能な体制を整備している。</t>
    <phoneticPr fontId="4"/>
  </si>
  <si>
    <t>地域の医療機関に対し、相談支援センターに関する広報を行っている。</t>
    <phoneticPr fontId="4"/>
  </si>
  <si>
    <t>患者からの相談に対し、必要に応じて院内の医療従事者が対応できるように、相談支援センターと院内の医療従事者が協働している。</t>
    <phoneticPr fontId="4"/>
  </si>
  <si>
    <t>相談支援センターの支援員は、Ⅳの２の（３）に規定する当該都道府県にある都道府県拠点病院が実施する相談支援に携わる者を対象とした研修を受講している。</t>
    <phoneticPr fontId="4"/>
  </si>
  <si>
    <t>（はい／いいえ／-）</t>
    <phoneticPr fontId="4"/>
  </si>
  <si>
    <t>基準線量の±５％の範囲を維持している。
※上段で「いいえ」とした場合、便宜上「-」を選択してください（未入力チェックのため）。</t>
    <phoneticPr fontId="4"/>
  </si>
  <si>
    <t>④</t>
    <phoneticPr fontId="4"/>
  </si>
  <si>
    <t>A～Cの充足
状況</t>
    <rPh sb="4" eb="6">
      <t>ジュウソク</t>
    </rPh>
    <rPh sb="7" eb="9">
      <t>ジョウキョウ</t>
    </rPh>
    <phoneticPr fontId="4"/>
  </si>
  <si>
    <t>週１回以上の頻度で、定期的に病棟ラウンド及びカンファレンスを行い、適切な症状緩和に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</si>
  <si>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主治医及び看護師等と協働し、必要に応じてがん患者カウンセリングを実施している。</t>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</si>
  <si>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</si>
  <si>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アからキにより、緩和ケアの提供がなされる旨を、院内の見やすい場所での掲示や入院時の資料配布等により、がん患者及び家族に対しわかりやすく情報提供を行っている。</t>
    <phoneticPr fontId="4"/>
  </si>
  <si>
    <r>
      <rPr>
        <sz val="7"/>
        <color theme="1"/>
        <rFont val="ＭＳ Ｐゴシック"/>
        <family val="3"/>
        <charset val="128"/>
      </rPr>
      <t>人　</t>
    </r>
    <r>
      <rPr>
        <sz val="7"/>
        <color rgb="FFFF0000"/>
        <rFont val="ＭＳ Ｐゴシック"/>
        <family val="3"/>
        <charset val="128"/>
      </rPr>
      <t>１人以上</t>
    </r>
    <rPh sb="2" eb="4">
      <t>ヒトリ</t>
    </rPh>
    <rPh sb="4" eb="6">
      <t>イジョウ</t>
    </rPh>
    <phoneticPr fontId="4"/>
  </si>
  <si>
    <t>当該施設で対応可能ながんについて専門的な知識および技能を有する手術療法に携わる常勤の医師の人数</t>
    <rPh sb="0" eb="2">
      <t>トウガイ</t>
    </rPh>
    <rPh sb="2" eb="4">
      <t>シセツ</t>
    </rPh>
    <rPh sb="5" eb="7">
      <t>タイオウ</t>
    </rPh>
    <rPh sb="7" eb="9">
      <t>カノウ</t>
    </rPh>
    <rPh sb="16" eb="19">
      <t>センモンテキ</t>
    </rPh>
    <rPh sb="20" eb="22">
      <t>チシキ</t>
    </rPh>
    <rPh sb="25" eb="27">
      <t>ギノウ</t>
    </rPh>
    <rPh sb="28" eb="29">
      <t>ユウ</t>
    </rPh>
    <rPh sb="31" eb="33">
      <t>シュジュツ</t>
    </rPh>
    <rPh sb="33" eb="35">
      <t>リョウホウ</t>
    </rPh>
    <rPh sb="36" eb="37">
      <t>タズサ</t>
    </rPh>
    <rPh sb="39" eb="41">
      <t>ジョウキン</t>
    </rPh>
    <rPh sb="42" eb="44">
      <t>イシ</t>
    </rPh>
    <rPh sb="45" eb="47">
      <t>ニンズウ</t>
    </rPh>
    <phoneticPr fontId="4"/>
  </si>
  <si>
    <t>専任の放射線診断に携わる専門的な知識および技能を有する常勤の医師の人数</t>
    <rPh sb="0" eb="2">
      <t>センニン</t>
    </rPh>
    <rPh sb="27" eb="29">
      <t>ジョウキン</t>
    </rPh>
    <phoneticPr fontId="4"/>
  </si>
  <si>
    <t>専従の放射線治療に携わる専門的な知識および技能を有する常勤の医師の人数</t>
    <rPh sb="0" eb="2">
      <t>センジュウ</t>
    </rPh>
    <rPh sb="27" eb="29">
      <t>ジョウキン</t>
    </rPh>
    <rPh sb="30" eb="32">
      <t>イシ</t>
    </rPh>
    <phoneticPr fontId="4"/>
  </si>
  <si>
    <t>専従の薬物療法に携わる専門的な知識および技能を有する常勤の医師の人数</t>
    <rPh sb="0" eb="2">
      <t>センジュウ</t>
    </rPh>
    <rPh sb="3" eb="5">
      <t>ヤクブツ</t>
    </rPh>
    <rPh sb="26" eb="28">
      <t>ジョウキン</t>
    </rPh>
    <phoneticPr fontId="4"/>
  </si>
  <si>
    <t>身体症状の緩和に携わる医師のうち専従常勤の人数</t>
    <rPh sb="16" eb="18">
      <t>センジュウ</t>
    </rPh>
    <rPh sb="18" eb="20">
      <t>ジョウキン</t>
    </rPh>
    <phoneticPr fontId="4"/>
  </si>
  <si>
    <t>緩和ケアチームの、精神症状の緩和に携わる専門的な知識および技能を有する常勤の医師の人数</t>
    <rPh sb="35" eb="37">
      <t>ジョウキン</t>
    </rPh>
    <phoneticPr fontId="4"/>
  </si>
  <si>
    <t>精神症状の緩和に携わる常勤の医師のうち専任の人数</t>
    <rPh sb="11" eb="13">
      <t>ジョウキン</t>
    </rPh>
    <phoneticPr fontId="4"/>
  </si>
  <si>
    <t>病理解剖等の病理診断に係る周辺業務を含む、専従の病理診断に携わる常勤の医師の人数</t>
    <rPh sb="0" eb="2">
      <t>ビョウリ</t>
    </rPh>
    <rPh sb="21" eb="23">
      <t>センジュウ</t>
    </rPh>
    <rPh sb="32" eb="34">
      <t>ジョウキン</t>
    </rPh>
    <phoneticPr fontId="4"/>
  </si>
  <si>
    <t>放射線治療に携わる専任の医師のうち専任の人数</t>
    <rPh sb="9" eb="11">
      <t>センニン</t>
    </rPh>
    <rPh sb="12" eb="14">
      <t>イシ</t>
    </rPh>
    <phoneticPr fontId="4"/>
  </si>
  <si>
    <t>うち常勤</t>
    <rPh sb="2" eb="4">
      <t>ジョウキン</t>
    </rPh>
    <phoneticPr fontId="4"/>
  </si>
  <si>
    <t>病理解剖などの病理診断に係る周辺業務を含む病理診断に携わる専従の医師の人数</t>
    <rPh sb="29" eb="31">
      <t>センジュウ</t>
    </rPh>
    <phoneticPr fontId="4"/>
  </si>
  <si>
    <t>専従の放射線治療に携わる常勤の診療放射線技師の人数</t>
    <rPh sb="0" eb="2">
      <t>センジュウ</t>
    </rPh>
    <rPh sb="12" eb="14">
      <t>ジョウキン</t>
    </rPh>
    <rPh sb="23" eb="25">
      <t>ニンズウ</t>
    </rPh>
    <phoneticPr fontId="4"/>
  </si>
  <si>
    <t>専任の放射線治療における機器の精度管理、照射計画の検証、照射計画補助作業等に携わる常勤の技術者等の人数</t>
    <rPh sb="0" eb="2">
      <t>センニン</t>
    </rPh>
    <rPh sb="41" eb="43">
      <t>ジョウキン</t>
    </rPh>
    <rPh sb="49" eb="51">
      <t>ニンズウ</t>
    </rPh>
    <phoneticPr fontId="4"/>
  </si>
  <si>
    <t>放射線治療室に専任の常勤看護師の人数</t>
    <phoneticPr fontId="4"/>
  </si>
  <si>
    <t>専任の薬物療法に携わる専門的な知識および技能を有する常勤の薬剤師の人数</t>
    <rPh sb="0" eb="2">
      <t>センニン</t>
    </rPh>
    <rPh sb="3" eb="5">
      <t>ヤクブツ</t>
    </rPh>
    <rPh sb="26" eb="28">
      <t>ジョウキン</t>
    </rPh>
    <rPh sb="33" eb="35">
      <t>ニンズウ</t>
    </rPh>
    <phoneticPr fontId="4"/>
  </si>
  <si>
    <t>外来化学療法室に、専従の薬物療法に携わる専門的な知識および技能を有する常勤の看護師の人数</t>
    <rPh sb="12" eb="14">
      <t>ヤクブツ</t>
    </rPh>
    <rPh sb="35" eb="37">
      <t>ジョウキン</t>
    </rPh>
    <rPh sb="42" eb="44">
      <t>ニンズウ</t>
    </rPh>
    <phoneticPr fontId="4"/>
  </si>
  <si>
    <t>緩和ケアチームに、専従の緩和ケアに携わる専門的な知識及び技能を有する常勤の看護師の人数</t>
    <phoneticPr fontId="4"/>
  </si>
  <si>
    <t>緩和ケアチームに協力する薬剤師の人数</t>
    <phoneticPr fontId="4"/>
  </si>
  <si>
    <t>緩和ケアチームに協力する医療心理に携わる者の人数</t>
    <phoneticPr fontId="4"/>
  </si>
  <si>
    <t>緩和ケアチームに協力する相談支援に携わる者の人数</t>
    <phoneticPr fontId="4"/>
  </si>
  <si>
    <t>専任の細胞診断に係る業務に携わる者の人数</t>
    <rPh sb="0" eb="2">
      <t>センニン</t>
    </rPh>
    <rPh sb="18" eb="20">
      <t>ニンズウ</t>
    </rPh>
    <phoneticPr fontId="4"/>
  </si>
  <si>
    <t>リニアックなどの体外照射を行うための放射線治療に関する機器を設置している。</t>
    <phoneticPr fontId="4"/>
  </si>
  <si>
    <t>相談支援を行う機能を有する部門（以下「相談支援センター」という。病院固有の名称との併記も可であるが、必ず「がん相談支援センター」と表記すること。）を設置し、①から⑧までの体制を確保した上で、アからチに掲げる業務を行っている。なお、院内の見やすい場所に相談支援センターによる相談支援を受けられる旨や、相談支援センターの場所、対応可能な時間帯についての掲示をする等、相談支援センターについて積極的に周知している。</t>
    <rPh sb="50" eb="51">
      <t>カナラ</t>
    </rPh>
    <rPh sb="74" eb="76">
      <t>セッチ</t>
    </rPh>
    <rPh sb="85" eb="87">
      <t>タイセイ</t>
    </rPh>
    <rPh sb="88" eb="90">
      <t>カクホ</t>
    </rPh>
    <rPh sb="92" eb="93">
      <t>ウエ</t>
    </rPh>
    <rPh sb="100" eb="101">
      <t>カカ</t>
    </rPh>
    <rPh sb="103" eb="105">
      <t>ギョウム</t>
    </rPh>
    <rPh sb="106" eb="107">
      <t>オコナ</t>
    </rPh>
    <phoneticPr fontId="4"/>
  </si>
  <si>
    <t>（自施設で対応／適切な機関に紹介／どちらでもない）</t>
    <phoneticPr fontId="4"/>
  </si>
  <si>
    <t>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0" eb="2">
      <t>インナイ</t>
    </rPh>
    <rPh sb="4" eb="6">
      <t>トウロク</t>
    </rPh>
    <rPh sb="7" eb="8">
      <t>カカ</t>
    </rPh>
    <rPh sb="9" eb="11">
      <t>ジツム</t>
    </rPh>
    <rPh sb="12" eb="13">
      <t>カン</t>
    </rPh>
    <rPh sb="15" eb="17">
      <t>セキニン</t>
    </rPh>
    <rPh sb="17" eb="19">
      <t>ブショ</t>
    </rPh>
    <rPh sb="20" eb="22">
      <t>メイカク</t>
    </rPh>
    <phoneticPr fontId="4"/>
  </si>
  <si>
    <t>専従で、院内がん登録の実務を担う者として、国立がん研究センターが提供する研修で中級認定者の認定を受けている者の人数</t>
    <rPh sb="53" eb="54">
      <t>モノ</t>
    </rPh>
    <rPh sb="55" eb="57">
      <t>ニンズウ</t>
    </rPh>
    <phoneticPr fontId="4"/>
  </si>
  <si>
    <t>自施設で対応できるがんについて、提供可能な診療内容について病院ホームページ等でわかりやすく広報している。</t>
    <phoneticPr fontId="4"/>
  </si>
  <si>
    <t>これらの実施状況につき都道府県拠点病院を中心に都道府県内のがん診療連携拠点病院、特定領域拠点病院、地域がん診療病院において、情報共有と相互評価を行うとともに、地域に対してわかりやすく広報している。</t>
    <rPh sb="79" eb="81">
      <t>チイキ</t>
    </rPh>
    <rPh sb="82" eb="83">
      <t>タイ</t>
    </rPh>
    <rPh sb="91" eb="93">
      <t>コウホウ</t>
    </rPh>
    <phoneticPr fontId="4"/>
  </si>
  <si>
    <t>組織上明確に位置づけられた医療に係る安全管理を行う部門（以下「医療安全管理部門」という。）を設置し、病院一体として医療安全対策を講じており、当該部門の長として常勤の医師を配置している。</t>
    <rPh sb="70" eb="72">
      <t>トウガイ</t>
    </rPh>
    <rPh sb="72" eb="74">
      <t>ブモン</t>
    </rPh>
    <rPh sb="75" eb="76">
      <t>チョウ</t>
    </rPh>
    <rPh sb="79" eb="81">
      <t>ジョウキン</t>
    </rPh>
    <rPh sb="82" eb="84">
      <t>イシ</t>
    </rPh>
    <rPh sb="85" eb="87">
      <t>ハイチ</t>
    </rPh>
    <phoneticPr fontId="4"/>
  </si>
  <si>
    <t>組織上明確に位置付けられた複数種類のがんに対し放射線治療を行う機能を有する部門（以下「放射線治療部門」という。）を設置し、当該部門の長として、専従の放射線治療に携わる専門的な知識および技能を有する常勤の医師を配置している。</t>
    <phoneticPr fontId="4"/>
  </si>
  <si>
    <t>組織上明確に位置付けられた複数種類のがんに対し薬物療法を行う機能を有する部門（以下「薬物療法部門」という。）を設置し、当該部門の長として、専任の薬物療法に携わる専門的な知識および技能を有する常勤の医師を配置している。</t>
    <rPh sb="23" eb="25">
      <t>ヤクブツ</t>
    </rPh>
    <rPh sb="42" eb="44">
      <t>ヤクブツ</t>
    </rPh>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</si>
  <si>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</si>
  <si>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がん患者の病態に応じたより適切ながん医療を提供できるよう、キャンサーボード（手術、放射線診断、放射線治療、薬物療法、病理診断及び緩和ケアに携わる専門的な知識及び技能を有する医師その他の専門を異にする医師等によるがん患者の症状、状態及び治療方針等を意見交換・共有・検討・確認等するためのカンファレンスをいう。以下同じ。）を設置し、その実施主体を明らかにした上で、月１回以上開催している。</t>
    <phoneticPr fontId="4"/>
  </si>
  <si>
    <t>放射線治療部門を設置しており、当該部門の長として、専従の放射線治療に携わる専門的な知識および技能を有する常勤の医師を配置している。</t>
    <phoneticPr fontId="4"/>
  </si>
  <si>
    <t>緩和ケアチーム、緩和ケア外来、緩和ケア病棟等を有機的に統合する緩和ケアセンターを整備し、当該緩和ケアセンターを組織上明確に位置づけている。また、緩和ケアセンターは、緩和ケアチームが主体となり以下の活動を行い、専門的緩和ケアを提供する院内拠点組織としている。</t>
    <phoneticPr fontId="4"/>
  </si>
  <si>
    <t>医療安全管理部門を設置し、病院一体として医療安全対策を講じており、当該部門の長として常勤かつ専任の医師を配置している。</t>
    <phoneticPr fontId="4"/>
  </si>
  <si>
    <t>特定のがんについて、集学的治療等を提供する体制を有するとともに、標準的治療等がん患者の状態に応じた適切な治療を提供している。また、当該がんについて当該都道府県内で最も多くの患者を診療している。</t>
    <phoneticPr fontId="4"/>
  </si>
  <si>
    <t>集学的治療及び標準的治療等を提供するに当たり、がん患者の身体的苦痛や精神心理的苦痛、社会的な問題等のスクリーニングを、診断時から外来及び病棟にて行うことのできる体制を整備している。なお、院内で一貫したスクリーニング手法を活用すること。また、必要に応じて看護師等によるカウンセリング（以下「がん患者カウンセリング」とい う。）を活用する等、安心して医療を受けられる体制を整備している。</t>
    <phoneticPr fontId="4"/>
  </si>
  <si>
    <t>週１回以上の頻度で、定期的に病棟ラウンド及びカンファレンスを行い、適切な症状緩和について協議している。また、当該病棟ラウンド及びカンファレンスについて主治医や病棟看護師等に情報を共有し、必要に応じて参加を求めている。</t>
    <phoneticPr fontId="4"/>
  </si>
  <si>
    <t>（２）の②のウに規定する看護師は、苦痛のスクリーニングの支援や専門的緩和ケアの提供に関する調整等、外来・病棟の看護業務を支援・強化している。また、同看護師は主治医及び看護師等と協働し、必要に応じてがん患者カウンセリングを実施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</si>
  <si>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</si>
  <si>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地域の医療機関から紹介されたがん患者の受け入れを行っており、がん患者の状態に応じ、地域の医療機関へがん患者の紹介を行っている。また、緩和ケアの提供に関しては、当該医療圏内の緩和ケア病棟や在宅緩和ケアが提供できる診療所等のマップやリストを作成する等、患者やその家族に対し常に地域の緩和ケア提供体制について情報提供できる体制を整備している。</t>
    <phoneticPr fontId="4"/>
  </si>
  <si>
    <t>人</t>
    <phoneticPr fontId="4"/>
  </si>
  <si>
    <t>専従常勤の人数</t>
    <rPh sb="0" eb="2">
      <t>センジュウ</t>
    </rPh>
    <rPh sb="2" eb="4">
      <t>ジョウキン</t>
    </rPh>
    <phoneticPr fontId="4"/>
  </si>
  <si>
    <t>緩和ケアチームの精神症状の緩和に携わる専門的な知識および技能を有する医師のうち専任の人数</t>
    <phoneticPr fontId="4"/>
  </si>
  <si>
    <t>専従の人数</t>
    <rPh sb="0" eb="2">
      <t>センジュウ</t>
    </rPh>
    <rPh sb="3" eb="5">
      <t>ニンズウ</t>
    </rPh>
    <phoneticPr fontId="4"/>
  </si>
  <si>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また、自施設に所属する臨床研修医及び１年以上自施設に所属するがん診療に携わる医師・歯科医師が当該研修を修了する体制を整備し、受講率を現況報告において、報告している。</t>
    <phoneticPr fontId="4"/>
  </si>
  <si>
    <t>相談支援を行う機能を有する部門（以下「相談支援センター」という。病院固有の名称との併記も可であるが、必ず「がん相談支援センター」と表記すること。）を設置している。なお、院内の見やすい場所に相談支援センターによる相談支援を受けられる旨や、相談支援センターの場所、対応可能な時間帯についての掲示をする等、相談支援センターについて積極的に周知している。</t>
    <rPh sb="32" eb="34">
      <t>ビョウイン</t>
    </rPh>
    <rPh sb="34" eb="36">
      <t>コユウ</t>
    </rPh>
    <rPh sb="37" eb="39">
      <t>メイショウ</t>
    </rPh>
    <rPh sb="41" eb="43">
      <t>ヘイキ</t>
    </rPh>
    <rPh sb="44" eb="45">
      <t>カ</t>
    </rPh>
    <rPh sb="50" eb="51">
      <t>カナラ</t>
    </rPh>
    <rPh sb="55" eb="57">
      <t>ソウダン</t>
    </rPh>
    <rPh sb="57" eb="59">
      <t>シエン</t>
    </rPh>
    <rPh sb="65" eb="67">
      <t>ヒョウキ</t>
    </rPh>
    <phoneticPr fontId="4"/>
  </si>
  <si>
    <t>（自施設で対応／適切な機関に紹介／どちらでもない）</t>
    <phoneticPr fontId="4"/>
  </si>
  <si>
    <t xml:space="preserve"> 院内がん登録に係る実務に関する責任部署を明確している。また、当該病院の管理者又はこれに準ずる者を長とし、医師、看護師及び診療情報管理士等から構成される当該病院における院内がん登録の運用上の課題の評価及び活用に係る規定の策定等を行う機関を設置している。</t>
    <rPh sb="1" eb="3">
      <t>インナイ</t>
    </rPh>
    <rPh sb="5" eb="7">
      <t>トウロク</t>
    </rPh>
    <rPh sb="8" eb="9">
      <t>カカ</t>
    </rPh>
    <rPh sb="10" eb="12">
      <t>ジツム</t>
    </rPh>
    <rPh sb="13" eb="14">
      <t>カン</t>
    </rPh>
    <rPh sb="16" eb="18">
      <t>セキニン</t>
    </rPh>
    <rPh sb="18" eb="20">
      <t>ブショ</t>
    </rPh>
    <rPh sb="21" eb="23">
      <t>メイカク</t>
    </rPh>
    <phoneticPr fontId="4"/>
  </si>
  <si>
    <t>中級認定を受けた院内がん登録の実務を担う専従者の人数</t>
    <rPh sb="0" eb="2">
      <t>チュウキュウ</t>
    </rPh>
    <rPh sb="2" eb="4">
      <t>ニンテイ</t>
    </rPh>
    <rPh sb="5" eb="6">
      <t>ウ</t>
    </rPh>
    <rPh sb="22" eb="23">
      <t>シャ</t>
    </rPh>
    <rPh sb="24" eb="25">
      <t>ニン</t>
    </rPh>
    <phoneticPr fontId="4"/>
  </si>
  <si>
    <r>
      <t>学校でのがん教育を実施するに当たっては、児童・生徒へ十分な配慮を行っている。
※ここでいう「学校でのがん教育」とは児童、生徒へのがん教育を指します。</t>
    </r>
    <r>
      <rPr>
        <b/>
        <u/>
        <sz val="7"/>
        <rFont val="ＭＳ Ｐゴシック"/>
        <family val="3"/>
        <charset val="128"/>
      </rPr>
      <t xml:space="preserve">
</t>
    </r>
    <r>
      <rPr>
        <sz val="7"/>
        <rFont val="ＭＳ Ｐゴシック"/>
        <family val="3"/>
        <charset val="128"/>
      </rPr>
      <t>※上段で「いいえ」とした場合は、便宜上「-」を選択してください（未入力チェックのため）。</t>
    </r>
    <rPh sb="32" eb="33">
      <t>オコナ</t>
    </rPh>
    <rPh sb="46" eb="48">
      <t>ガッコウ</t>
    </rPh>
    <rPh sb="76" eb="78">
      <t>ジョウダン</t>
    </rPh>
    <rPh sb="87" eb="89">
      <t>バアイ</t>
    </rPh>
    <rPh sb="91" eb="94">
      <t>ベンギジョウ</t>
    </rPh>
    <rPh sb="98" eb="100">
      <t>センタク</t>
    </rPh>
    <rPh sb="107" eb="11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</si>
  <si>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には、QIの利用や、第三者による評価、拠点病院間の実態調査等を用いる等、工夫をしている。</t>
    <rPh sb="92" eb="93">
      <t>サイ</t>
    </rPh>
    <rPh sb="99" eb="101">
      <t>リヨウ</t>
    </rPh>
    <rPh sb="103" eb="106">
      <t>ダイサンシャ</t>
    </rPh>
    <rPh sb="109" eb="111">
      <t>ヒョウカ</t>
    </rPh>
    <rPh sb="112" eb="114">
      <t>キョテン</t>
    </rPh>
    <rPh sb="114" eb="116">
      <t>ビョウイン</t>
    </rPh>
    <rPh sb="116" eb="117">
      <t>カン</t>
    </rPh>
    <rPh sb="118" eb="120">
      <t>ジッタイ</t>
    </rPh>
    <rPh sb="120" eb="122">
      <t>チョウサ</t>
    </rPh>
    <rPh sb="122" eb="123">
      <t>トウ</t>
    </rPh>
    <rPh sb="124" eb="125">
      <t>モチ</t>
    </rPh>
    <rPh sb="127" eb="128">
      <t>トウ</t>
    </rPh>
    <rPh sb="129" eb="131">
      <t>クフウ</t>
    </rPh>
    <phoneticPr fontId="4"/>
  </si>
  <si>
    <t>医療安全管理部門を設置し、病院一体として医療安全対策を講じている。また、当該部門の長として常勤の医師を配置している。</t>
    <phoneticPr fontId="4"/>
  </si>
  <si>
    <t>ウに規定するスクリーニングを行った上で、歯科医師や薬剤師、看護師、管理栄養士、歯科衛生士、理学療法士、作業療法士、言語聴覚士、社会福祉士等の専門的多職種の参加を必要に応じて求めている。</t>
    <phoneticPr fontId="4"/>
  </si>
  <si>
    <t>緩和ケア病棟を有している。</t>
    <rPh sb="0" eb="2">
      <t>カンワ</t>
    </rPh>
    <rPh sb="4" eb="6">
      <t>ビョウトウ</t>
    </rPh>
    <rPh sb="7" eb="8">
      <t>ユウ</t>
    </rPh>
    <phoneticPr fontId="4"/>
  </si>
  <si>
    <t>院内の看護師を対象として、がん看護に関する総合的な研修を定期的に実施している。</t>
    <phoneticPr fontId="4"/>
  </si>
  <si>
    <t>医科歯科連携による口腔健康管理を推進するために、歯科医師等を対象として、がん患者の口腔健康管理等の研修の実施に協力している。</t>
    <phoneticPr fontId="4"/>
  </si>
  <si>
    <t>様式4（機能別）のⅡ（地域がん診療連携拠点病院の指定要件について）に戻る</t>
    <phoneticPr fontId="4"/>
  </si>
  <si>
    <t>様式4（機能別）のVII（地域がん診療病院の指定要件について）に戻る</t>
    <phoneticPr fontId="4"/>
  </si>
  <si>
    <t>C</t>
  </si>
  <si>
    <t>C</t>
    <phoneticPr fontId="4"/>
  </si>
  <si>
    <t>様式4（機能別）のⅣ（都道府県がん診療連携拠点病院の指定要件について）に戻る</t>
    <rPh sb="11" eb="15">
      <t>トドウフケン</t>
    </rPh>
    <rPh sb="19" eb="21">
      <t>レンケイ</t>
    </rPh>
    <rPh sb="21" eb="23">
      <t>キョテン</t>
    </rPh>
    <rPh sb="23" eb="25">
      <t>ビョウイン</t>
    </rPh>
    <phoneticPr fontId="4"/>
  </si>
  <si>
    <t>医師・歯科医師・薬剤師調査に基づく当該２次医療圏の医師数（病院の従事者）が概ね３００人を下回る２次医療圏である。
（概ね３００人をした回る２次医療圏の場合、イ、ウ及びカの要件が必須ではなくなり、キの要件が必須となります）</t>
    <rPh sb="58" eb="59">
      <t>オオム</t>
    </rPh>
    <rPh sb="63" eb="64">
      <t>ニン</t>
    </rPh>
    <rPh sb="67" eb="68">
      <t>マワ</t>
    </rPh>
    <rPh sb="70" eb="71">
      <t>ジ</t>
    </rPh>
    <rPh sb="71" eb="73">
      <t>イリョウ</t>
    </rPh>
    <rPh sb="73" eb="74">
      <t>ケン</t>
    </rPh>
    <rPh sb="75" eb="77">
      <t>バアイ</t>
    </rPh>
    <rPh sb="81" eb="82">
      <t>オヨ</t>
    </rPh>
    <rPh sb="85" eb="87">
      <t>ヨウケン</t>
    </rPh>
    <rPh sb="88" eb="90">
      <t>ヒッス</t>
    </rPh>
    <rPh sb="99" eb="101">
      <t>ヨウケン</t>
    </rPh>
    <rPh sb="102" eb="104">
      <t>ヒッス</t>
    </rPh>
    <phoneticPr fontId="4"/>
  </si>
  <si>
    <t>-</t>
    <phoneticPr fontId="4"/>
  </si>
  <si>
    <t>-</t>
    <phoneticPr fontId="4"/>
  </si>
  <si>
    <t>-</t>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</si>
  <si>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</si>
  <si>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</si>
  <si>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がん治療に伴う生殖機能の影響や、生殖機能の温存に関する相談に対応している。または、適切な機関に紹介している。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</si>
  <si>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</si>
  <si>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</si>
  <si>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（２）の①のオに規定する精神症状の緩和に携わる専門的な知識及び技能を有する医師が、がん診療に関するカンファレンス及び病棟回診に参加している。</t>
    <phoneticPr fontId="4"/>
  </si>
  <si>
    <t>退院支援に当たっては、主治医、緩和ケアチーム等の連携により療養場所等に関する意思決定支援を行うとともに、必要に応じて地域の在宅診療に携わる医師や訪問看護師等と退院前カンファレンスを実施している。</t>
    <rPh sb="38" eb="40">
      <t>イシ</t>
    </rPh>
    <phoneticPr fontId="4"/>
  </si>
  <si>
    <t>当該医師は緩和ケアに関する専門資格を有する専任常勤の医師である。</t>
    <rPh sb="0" eb="2">
      <t>トウガイ</t>
    </rPh>
    <phoneticPr fontId="4"/>
  </si>
  <si>
    <t xml:space="preserve"> 相談支援センターについて周知するための体制を以下のとおり整備している。</t>
    <rPh sb="23" eb="25">
      <t>イカ</t>
    </rPh>
    <phoneticPr fontId="4"/>
  </si>
  <si>
    <r>
      <rPr>
        <sz val="7"/>
        <color theme="1"/>
        <rFont val="ＭＳ Ｐゴシック"/>
        <family val="3"/>
        <charset val="128"/>
      </rPr>
      <t>人　</t>
    </r>
    <r>
      <rPr>
        <sz val="7"/>
        <color rgb="FFFF0000"/>
        <rFont val="ＭＳ Ｐゴシック"/>
        <family val="3"/>
        <charset val="128"/>
      </rPr>
      <t>１人以上</t>
    </r>
    <rPh sb="0" eb="1">
      <t>ニン</t>
    </rPh>
    <rPh sb="3" eb="4">
      <t>ニン</t>
    </rPh>
    <rPh sb="4" eb="6">
      <t>イジョウ</t>
    </rPh>
    <phoneticPr fontId="4"/>
  </si>
  <si>
    <t>地域がん診療病院とグループ指定を受けている場合には、連携先の地域がん診療病院名やその連携内容、連携実績等について病院ホームページ、パンフレット等でわかりやすく公表している。
※グループ指定を受けていない場合、便宜上「-」を選択してください（未入力チェックのため）。</t>
    <rPh sb="21" eb="23">
      <t>バアイ</t>
    </rPh>
    <rPh sb="92" eb="94">
      <t>シテイ</t>
    </rPh>
    <rPh sb="95" eb="96">
      <t>ウ</t>
    </rPh>
    <phoneticPr fontId="4"/>
  </si>
  <si>
    <t>政策的公衆衛生的に必要性の高い調査研究に協力している。</t>
    <phoneticPr fontId="4"/>
  </si>
  <si>
    <t>臨床研究を行う場合は、次の①から⑤に掲げる事項を実施することとしている。
※「いいえ」の場合、以下の①から⑤までの項目は、便宜上「-」を選択してください（未入力チェックのため）。</t>
    <rPh sb="7" eb="9">
      <t>バアイ</t>
    </rPh>
    <rPh sb="11" eb="12">
      <t>ツギ</t>
    </rPh>
    <rPh sb="18" eb="19">
      <t>カカ</t>
    </rPh>
    <rPh sb="21" eb="23">
      <t>ジコウ</t>
    </rPh>
    <rPh sb="24" eb="26">
      <t>ジッシ</t>
    </rPh>
    <rPh sb="47" eb="49">
      <t>イカ</t>
    </rPh>
    <rPh sb="57" eb="59">
      <t>コウモク</t>
    </rPh>
    <phoneticPr fontId="4"/>
  </si>
  <si>
    <t>治験に参加している場合にあっては、参加中の治験について、その対象であるがんの種類及び薬剤名等を広報している。</t>
    <rPh sb="0" eb="2">
      <t>チケン</t>
    </rPh>
    <rPh sb="3" eb="5">
      <t>サンカ</t>
    </rPh>
    <rPh sb="9" eb="11">
      <t>バアイ</t>
    </rPh>
    <rPh sb="17" eb="19">
      <t>サンカ</t>
    </rPh>
    <phoneticPr fontId="4"/>
  </si>
  <si>
    <t>Ⅱの１～７において「望ましい」（本様式において「C」となっている項目）とされる要件を複数満たしている。</t>
    <rPh sb="16" eb="17">
      <t>ホン</t>
    </rPh>
    <rPh sb="17" eb="19">
      <t>ヨウシキ</t>
    </rPh>
    <rPh sb="32" eb="34">
      <t>コウモク</t>
    </rPh>
    <phoneticPr fontId="4"/>
  </si>
  <si>
    <r>
      <t>薬物療法部門を設置し、当該部門の長として、専任の薬物療法に携わる専門的な知識および技能を有する常勤の医師を</t>
    </r>
    <r>
      <rPr>
        <sz val="7"/>
        <rFont val="ＭＳ Ｐゴシック"/>
        <family val="3"/>
        <charset val="128"/>
      </rPr>
      <t>配置している。</t>
    </r>
    <rPh sb="0" eb="2">
      <t>ヤクブツ</t>
    </rPh>
    <phoneticPr fontId="4"/>
  </si>
  <si>
    <r>
      <t>当該看護師は</t>
    </r>
    <r>
      <rPr>
        <sz val="7"/>
        <rFont val="ＭＳ Ｐゴシック"/>
        <family val="3"/>
        <charset val="128"/>
      </rPr>
      <t>がん看護に関する専門資格を有する者である。</t>
    </r>
    <phoneticPr fontId="4"/>
  </si>
  <si>
    <t>ジェネラルマネージャーとは別に、専従かつ常勤の看護師を２人以上配置している。なお、緩和ケアチームとの兼任を可とする。</t>
    <rPh sb="41" eb="43">
      <t>カンワ</t>
    </rPh>
    <phoneticPr fontId="4"/>
  </si>
  <si>
    <r>
      <t>当該看護師は</t>
    </r>
    <r>
      <rPr>
        <sz val="7"/>
        <rFont val="ＭＳ Ｐゴシック"/>
        <family val="3"/>
        <charset val="128"/>
      </rPr>
      <t>がん看護に関する専門資格を有する者である。</t>
    </r>
    <phoneticPr fontId="4"/>
  </si>
  <si>
    <r>
      <t>当該施設で未承認新規医薬品の使用や承認薬の適応外使用や高難度新規医療技術を用いた医療の提供を実施する場合は、以下の体制を整備すること。
※上段で「いいえ」の場合、</t>
    </r>
    <r>
      <rPr>
        <sz val="7"/>
        <rFont val="ＭＳ Ｐゴシック"/>
        <family val="3"/>
        <charset val="128"/>
      </rPr>
      <t>以下の3つの項目は、「-」を選択してください（未入力チェックのため）。</t>
    </r>
    <rPh sb="46" eb="48">
      <t>ジッシ</t>
    </rPh>
    <rPh sb="50" eb="52">
      <t>バアイ</t>
    </rPh>
    <phoneticPr fontId="4"/>
  </si>
  <si>
    <t>（単独で整備／連携により整備／いいえ）</t>
    <rPh sb="1" eb="3">
      <t>タンドク</t>
    </rPh>
    <rPh sb="4" eb="6">
      <t>セイビ</t>
    </rPh>
    <rPh sb="7" eb="9">
      <t>レンケイ</t>
    </rPh>
    <rPh sb="12" eb="14">
      <t>セイビ</t>
    </rPh>
    <phoneticPr fontId="4"/>
  </si>
  <si>
    <t>我が国に多いがんを中心として、集学的治療等を提供する体制を有するとともに、標準的治療等がん患者の状態に応じた適切な治療を提供している。
※集学的治療や標準的治療を提供できないがんについては、グループ指定を受けるがん診療連携拠点病院との連携と役割分担により対応できる体制を整備すること。</t>
    <phoneticPr fontId="4"/>
  </si>
  <si>
    <t>以下のいずれかの枠組みで保険適応外の免疫療法を提供している。
※「いいえ」の場合、以下の２つの項目は、「-」を選択してください（未入力チェックのため）。</t>
    <rPh sb="0" eb="2">
      <t>イカ</t>
    </rPh>
    <rPh sb="8" eb="10">
      <t>ワクグ</t>
    </rPh>
    <rPh sb="12" eb="14">
      <t>ホケン</t>
    </rPh>
    <rPh sb="14" eb="16">
      <t>テキオウ</t>
    </rPh>
    <rPh sb="16" eb="17">
      <t>ガイ</t>
    </rPh>
    <rPh sb="18" eb="20">
      <t>メンエキ</t>
    </rPh>
    <rPh sb="20" eb="22">
      <t>リョウホウ</t>
    </rPh>
    <rPh sb="23" eb="25">
      <t>テイキョウ</t>
    </rPh>
    <rPh sb="38" eb="40">
      <t>バアイ</t>
    </rPh>
    <rPh sb="41" eb="43">
      <t>イカ</t>
    </rPh>
    <rPh sb="47" eb="49">
      <t>コウモク</t>
    </rPh>
    <rPh sb="55" eb="57">
      <t>センタク</t>
    </rPh>
    <rPh sb="64" eb="67">
      <t>ミニュウリョク</t>
    </rPh>
    <phoneticPr fontId="4"/>
  </si>
  <si>
    <t>外来において専門的な緩和ケアを提供できる体制を整備している。なお、 「外来において専門的な緩和ケアを提供できる体制」とは、医師による全人的かつ専門的な緩和ケアを提供する定期的な外来を指すものであり、疼痛のみに対応する外来や、診療する曜日等が定まっていない外来は含まない。また、外来診療日については、外来診療表等に明示し、患者の外来受診や地域の医療機関の紹介を円滑に行うことができる体制を整備している。</t>
    <phoneticPr fontId="4"/>
  </si>
  <si>
    <t>アからキにより、緩和ケアの提供がなされる旨を、院内の見やすい場所での掲示や入院時の資料配布等により、がん患者および家族に対しわかりやすく情報提供を行っている。</t>
    <rPh sb="23" eb="25">
      <t>インナイ</t>
    </rPh>
    <rPh sb="26" eb="27">
      <t>ミ</t>
    </rPh>
    <rPh sb="30" eb="32">
      <t>バショ</t>
    </rPh>
    <rPh sb="34" eb="36">
      <t>ケイジ</t>
    </rPh>
    <rPh sb="37" eb="39">
      <t>ニュウイン</t>
    </rPh>
    <rPh sb="39" eb="40">
      <t>ジ</t>
    </rPh>
    <rPh sb="41" eb="43">
      <t>シリョウ</t>
    </rPh>
    <rPh sb="43" eb="45">
      <t>ハイフ</t>
    </rPh>
    <rPh sb="45" eb="46">
      <t>トウ</t>
    </rPh>
    <phoneticPr fontId="4"/>
  </si>
  <si>
    <r>
      <t xml:space="preserve">グループ指定のがん診療連携拠点病院との連携と役割分担により以下の相談支援業務を行うこと
</t>
    </r>
    <r>
      <rPr>
        <i/>
        <sz val="7"/>
        <color theme="1"/>
        <rFont val="ＭＳ Ｐゴシック"/>
        <family val="3"/>
        <charset val="128"/>
      </rPr>
      <t>※以下、⑦チまで、Ⅱの４の（１）の通番に沿って記載。</t>
    </r>
    <rPh sb="29" eb="31">
      <t>イカ</t>
    </rPh>
    <phoneticPr fontId="4"/>
  </si>
  <si>
    <t>相談支援センターについて周知するための体制を以下のとおり整備している。</t>
    <rPh sb="22" eb="24">
      <t>イカ</t>
    </rPh>
    <phoneticPr fontId="4"/>
  </si>
  <si>
    <t>当該施設で未承認新規医薬品の使用や承認薬の適応外使用や高難度新規医療技術を用いた医療の提供を実施する場合は、以下の体制を整備すること。※上段で「いいえ」の場合、「－」と回答すること。</t>
    <rPh sb="46" eb="48">
      <t>ジッシ</t>
    </rPh>
    <rPh sb="50" eb="52">
      <t>バアイ</t>
    </rPh>
    <rPh sb="84" eb="86">
      <t>カイトウ</t>
    </rPh>
    <phoneticPr fontId="4"/>
  </si>
  <si>
    <t>様式4（機能別）のⅡ（地域がん診療連携拠点病院の指定要件について）に戻る</t>
    <phoneticPr fontId="4"/>
  </si>
  <si>
    <t>がんゲノム医療に関する相談に対応している。または、適切な機関に紹介している。</t>
    <phoneticPr fontId="4"/>
  </si>
  <si>
    <t>希少がんに関する相談に対応している。または、適切な機関に紹介している。</t>
    <phoneticPr fontId="4"/>
  </si>
  <si>
    <t>ＡＹＡ世代にあるがん患者に対する治療療養や就学、就労支援に関する相談に対応している。または、適切な機関に紹介している。</t>
    <phoneticPr fontId="4"/>
  </si>
  <si>
    <t>その他自施設では対応が困難である相談支援に対応している。または、適切な機関に紹介している。</t>
    <phoneticPr fontId="4"/>
  </si>
  <si>
    <t>（任意）</t>
    <rPh sb="1" eb="3">
      <t>ニンイ</t>
    </rPh>
    <phoneticPr fontId="4"/>
  </si>
  <si>
    <t>・様式が「任意」のシートにおいて、別添資料有無欄で「あり」となっている場合は別添ファイルの提出漏れがないか、確認してください。</t>
    <rPh sb="1" eb="3">
      <t>ヨウシキ</t>
    </rPh>
    <rPh sb="5" eb="7">
      <t>ニンイ</t>
    </rPh>
    <rPh sb="17" eb="19">
      <t>ベッテン</t>
    </rPh>
    <rPh sb="19" eb="21">
      <t>シリョウ</t>
    </rPh>
    <rPh sb="21" eb="23">
      <t>ウム</t>
    </rPh>
    <rPh sb="23" eb="24">
      <t>ラン</t>
    </rPh>
    <rPh sb="35" eb="37">
      <t>バアイ</t>
    </rPh>
    <rPh sb="38" eb="40">
      <t>ベッテン</t>
    </rPh>
    <rPh sb="45" eb="47">
      <t>テイシュツ</t>
    </rPh>
    <rPh sb="47" eb="48">
      <t>モ</t>
    </rPh>
    <rPh sb="54" eb="56">
      <t>カクニン</t>
    </rPh>
    <phoneticPr fontId="4"/>
  </si>
  <si>
    <t>緩和ケア外来の状況</t>
    <rPh sb="0" eb="2">
      <t>カンワ</t>
    </rPh>
    <rPh sb="4" eb="6">
      <t>ガイライ</t>
    </rPh>
    <rPh sb="7" eb="9">
      <t>ジョウキョウ</t>
    </rPh>
    <phoneticPr fontId="4"/>
  </si>
  <si>
    <t>緩和ケア病棟に入院した患者の申し込みから入院するまでの平均待機期間</t>
    <rPh sb="0" eb="2">
      <t>カンワ</t>
    </rPh>
    <rPh sb="4" eb="6">
      <t>ビョウトウ</t>
    </rPh>
    <rPh sb="7" eb="9">
      <t>ニュウイン</t>
    </rPh>
    <rPh sb="11" eb="13">
      <t>カンジャ</t>
    </rPh>
    <rPh sb="14" eb="15">
      <t>モウ</t>
    </rPh>
    <rPh sb="16" eb="17">
      <t>コ</t>
    </rPh>
    <rPh sb="20" eb="22">
      <t>ニュウイン</t>
    </rPh>
    <rPh sb="27" eb="29">
      <t>ヘイキン</t>
    </rPh>
    <rPh sb="29" eb="31">
      <t>タイキ</t>
    </rPh>
    <rPh sb="31" eb="33">
      <t>キカン</t>
    </rPh>
    <phoneticPr fontId="4"/>
  </si>
  <si>
    <t>日</t>
    <rPh sb="0" eb="1">
      <t>ヒ</t>
    </rPh>
    <phoneticPr fontId="4"/>
  </si>
  <si>
    <t>【緩和ケアに関する地域連携を推進するために、地域の他施設が開催する多職種連携カンファレンスに参加した年間回数】</t>
    <phoneticPr fontId="4"/>
  </si>
  <si>
    <t>回</t>
    <rPh sb="0" eb="1">
      <t>カイ</t>
    </rPh>
    <phoneticPr fontId="4"/>
  </si>
  <si>
    <t>注２）</t>
    <phoneticPr fontId="4"/>
  </si>
  <si>
    <t>多職種連携カンファレンスとは「地域全体の医療を推進するため地域医療を支える多施設かつ多職種の連携強化と顔の見える関係づくりを目的として、緩和ケアに関わる多職種の医療従事者・医療福祉従事者が一堂に会する場」とする。</t>
    <phoneticPr fontId="4"/>
  </si>
  <si>
    <t>患者の退院支援カンファレンス等、患者個人の情報共有のために開催したカンファレンスは含まない。</t>
    <phoneticPr fontId="4"/>
  </si>
  <si>
    <t>注３）</t>
    <phoneticPr fontId="4"/>
  </si>
  <si>
    <t>地域内の他施設が主催したカンファレンスのみとする。</t>
    <phoneticPr fontId="4"/>
  </si>
  <si>
    <t>注１）</t>
    <phoneticPr fontId="4"/>
  </si>
  <si>
    <t>【緊急緩和ケア病棟について（都道府県がん診療連携拠点病院のみ）】</t>
    <rPh sb="1" eb="3">
      <t>キンキュウ</t>
    </rPh>
    <rPh sb="3" eb="5">
      <t>カンワ</t>
    </rPh>
    <rPh sb="7" eb="9">
      <t>ビョウトウ</t>
    </rPh>
    <rPh sb="14" eb="18">
      <t>トドウフケン</t>
    </rPh>
    <rPh sb="20" eb="28">
      <t>シンリョウレンケイキョテンビョウイン</t>
    </rPh>
    <phoneticPr fontId="4"/>
  </si>
  <si>
    <t>・緊急緩和ケア病床数</t>
    <rPh sb="1" eb="3">
      <t>キンキュウ</t>
    </rPh>
    <rPh sb="3" eb="5">
      <t>カンワ</t>
    </rPh>
    <rPh sb="7" eb="9">
      <t>ビョウショウ</t>
    </rPh>
    <rPh sb="9" eb="10">
      <t>スウ</t>
    </rPh>
    <phoneticPr fontId="4"/>
  </si>
  <si>
    <t>【医療圏内の緩和ケア病棟や在宅緩和ケアが提供できる診療所などのマップやリスト】
【緊急入院体制の整備にあたり、連携協力を行っている在宅療養支援診療所等のリスト】</t>
    <phoneticPr fontId="4"/>
  </si>
  <si>
    <t>院内外のがん患者等からの相談に対応するための連携協力体制の状況</t>
    <rPh sb="0" eb="2">
      <t>インナイ</t>
    </rPh>
    <rPh sb="2" eb="3">
      <t>ガイ</t>
    </rPh>
    <rPh sb="6" eb="8">
      <t>カンジャ</t>
    </rPh>
    <rPh sb="8" eb="9">
      <t>ナド</t>
    </rPh>
    <rPh sb="12" eb="14">
      <t>ソウダン</t>
    </rPh>
    <rPh sb="15" eb="17">
      <t>タイオウ</t>
    </rPh>
    <rPh sb="22" eb="24">
      <t>レンケイ</t>
    </rPh>
    <rPh sb="24" eb="26">
      <t>キョウリョク</t>
    </rPh>
    <rPh sb="26" eb="28">
      <t>タイセイ</t>
    </rPh>
    <rPh sb="29" eb="31">
      <t>ジョウキョウ</t>
    </rPh>
    <phoneticPr fontId="4"/>
  </si>
  <si>
    <t>■グループ指定を受けるがん診療連携拠点病院との連携と役割分担の状況</t>
    <rPh sb="5" eb="7">
      <t>シテイ</t>
    </rPh>
    <rPh sb="8" eb="9">
      <t>ウ</t>
    </rPh>
    <rPh sb="13" eb="15">
      <t>シンリョウ</t>
    </rPh>
    <rPh sb="15" eb="17">
      <t>レンケイ</t>
    </rPh>
    <rPh sb="17" eb="19">
      <t>キョテン</t>
    </rPh>
    <rPh sb="19" eb="21">
      <t>ビョウイン</t>
    </rPh>
    <rPh sb="23" eb="25">
      <t>レンケイ</t>
    </rPh>
    <rPh sb="26" eb="28">
      <t>ヤクワリ</t>
    </rPh>
    <rPh sb="28" eb="30">
      <t>ブンタン</t>
    </rPh>
    <rPh sb="31" eb="33">
      <t>ジョウキョウ</t>
    </rPh>
    <phoneticPr fontId="4"/>
  </si>
  <si>
    <t>時期・期間：</t>
    <rPh sb="0" eb="2">
      <t>ジキ</t>
    </rPh>
    <rPh sb="3" eb="5">
      <t>キカン</t>
    </rPh>
    <phoneticPr fontId="3"/>
  </si>
  <si>
    <t>注1）様式4のIIの４の（１）がん相談支援センターの回答と齟齬がないようにすること。
注2）常勤とは、当該医療機関が定める1週間の就業時間のすべてを勤務している者をいう。ただし、当該医療機関が定める就業時間が32時間に満たない場合は、常勤とみなさない。（「医療法第21条の規定に基づく人員の算出に当たっての取扱い等について」（平成10年6月26日付け健政発第777号・医薬発第574号、厚生省健康政策局長・医薬安全局長連名通知）の別添「常勤医師等の取扱いについて」を参照）。
注3）「専従」および「専任」とは、当該医療機関における当該診療従事者が、「専従」については「8割以上」、「専任」については「5割以上」、当該業務に従事している者をいう。</t>
    <rPh sb="0" eb="1">
      <t>チュウ</t>
    </rPh>
    <phoneticPr fontId="4"/>
  </si>
  <si>
    <t>うち相談支援に携わる者の専任の人数</t>
    <rPh sb="2" eb="4">
      <t>ソウダン</t>
    </rPh>
    <rPh sb="4" eb="6">
      <t>シエン</t>
    </rPh>
    <rPh sb="7" eb="8">
      <t>タズサ</t>
    </rPh>
    <rPh sb="10" eb="11">
      <t>モノ</t>
    </rPh>
    <rPh sb="12" eb="14">
      <t>センニン</t>
    </rPh>
    <rPh sb="15" eb="17">
      <t>ニンズウ</t>
    </rPh>
    <phoneticPr fontId="4"/>
  </si>
  <si>
    <t>うち相談支援に携わる者の専従の人数</t>
    <rPh sb="2" eb="4">
      <t>ソウダン</t>
    </rPh>
    <rPh sb="4" eb="6">
      <t>シエン</t>
    </rPh>
    <rPh sb="7" eb="8">
      <t>タズサ</t>
    </rPh>
    <rPh sb="10" eb="11">
      <t>モノ</t>
    </rPh>
    <rPh sb="12" eb="14">
      <t>センジュウ</t>
    </rPh>
    <rPh sb="15" eb="17">
      <t>ニンズウ</t>
    </rPh>
    <phoneticPr fontId="4"/>
  </si>
  <si>
    <t>転院や退院調整の業務担当とは別に、がん相談に専従している相談支援センターの相談員数</t>
    <phoneticPr fontId="4"/>
  </si>
  <si>
    <t>■がん対策情報センターによる「相談支援センター相談員研修・基礎研修」について</t>
    <rPh sb="3" eb="5">
      <t>タイサク</t>
    </rPh>
    <rPh sb="5" eb="7">
      <t>ジョウホウ</t>
    </rPh>
    <rPh sb="15" eb="17">
      <t>ソウダン</t>
    </rPh>
    <rPh sb="17" eb="19">
      <t>シエン</t>
    </rPh>
    <rPh sb="23" eb="26">
      <t>ソウダンイン</t>
    </rPh>
    <rPh sb="26" eb="28">
      <t>ケンシュウ</t>
    </rPh>
    <rPh sb="29" eb="31">
      <t>キソ</t>
    </rPh>
    <rPh sb="31" eb="33">
      <t>ケンシュウ</t>
    </rPh>
    <phoneticPr fontId="4"/>
  </si>
  <si>
    <t>精神保健福祉士</t>
  </si>
  <si>
    <t>人数</t>
    <rPh sb="0" eb="2">
      <t>ニンズウ</t>
    </rPh>
    <phoneticPr fontId="4"/>
  </si>
  <si>
    <t>対象者</t>
    <rPh sb="0" eb="3">
      <t>タイショウシャ</t>
    </rPh>
    <phoneticPr fontId="4"/>
  </si>
  <si>
    <t>常勤／非常勤</t>
    <rPh sb="0" eb="2">
      <t>ジョウキン</t>
    </rPh>
    <rPh sb="3" eb="6">
      <t>ヒジョウキン</t>
    </rPh>
    <phoneticPr fontId="4"/>
  </si>
  <si>
    <t>■相談支援センターの体制の「職種」で「その他」を選んだ場合、下記に詳細を記入してください。</t>
    <rPh sb="1" eb="3">
      <t>ソウダン</t>
    </rPh>
    <rPh sb="3" eb="5">
      <t>シエン</t>
    </rPh>
    <rPh sb="10" eb="12">
      <t>タイセイ</t>
    </rPh>
    <rPh sb="14" eb="16">
      <t>ショクシュ</t>
    </rPh>
    <rPh sb="21" eb="22">
      <t>タ</t>
    </rPh>
    <rPh sb="24" eb="25">
      <t>エラ</t>
    </rPh>
    <rPh sb="27" eb="29">
      <t>バアイ</t>
    </rPh>
    <rPh sb="30" eb="32">
      <t>カキ</t>
    </rPh>
    <rPh sb="33" eb="35">
      <t>ショウサイ</t>
    </rPh>
    <rPh sb="36" eb="38">
      <t>キニュウ</t>
    </rPh>
    <phoneticPr fontId="4"/>
  </si>
  <si>
    <t>工夫の内容</t>
    <rPh sb="0" eb="2">
      <t>クフウ</t>
    </rPh>
    <rPh sb="3" eb="5">
      <t>ナイヨウ</t>
    </rPh>
    <phoneticPr fontId="4"/>
  </si>
  <si>
    <t>■自施設の診療機能や診療実績、地域連携に関する実績や活動状況の他、患者QOLについて把握・評価し、課題認識を院内の関係者で共有した上で、組織的な改善策を講じる際に、Quality Indiator（以下「QIという」）の利用や、第三者による評価、拠点病院間の実地調査等を用いる等、工夫している内容を以下に記載すること。</t>
    <rPh sb="79" eb="80">
      <t>サイ</t>
    </rPh>
    <rPh sb="99" eb="101">
      <t>イカ</t>
    </rPh>
    <rPh sb="110" eb="112">
      <t>リヨウ</t>
    </rPh>
    <rPh sb="114" eb="117">
      <t>ダイサンシャ</t>
    </rPh>
    <rPh sb="120" eb="122">
      <t>ヒョウカ</t>
    </rPh>
    <rPh sb="123" eb="125">
      <t>キョテン</t>
    </rPh>
    <rPh sb="125" eb="128">
      <t>ビョウインカン</t>
    </rPh>
    <rPh sb="129" eb="131">
      <t>ジッチ</t>
    </rPh>
    <rPh sb="131" eb="133">
      <t>チョウサ</t>
    </rPh>
    <rPh sb="133" eb="134">
      <t>ナド</t>
    </rPh>
    <rPh sb="135" eb="136">
      <t>モチ</t>
    </rPh>
    <rPh sb="138" eb="139">
      <t>ナド</t>
    </rPh>
    <rPh sb="140" eb="142">
      <t>クフウ</t>
    </rPh>
    <rPh sb="146" eb="148">
      <t>ナイヨウ</t>
    </rPh>
    <rPh sb="149" eb="151">
      <t>イカ</t>
    </rPh>
    <rPh sb="152" eb="154">
      <t>キサイ</t>
    </rPh>
    <phoneticPr fontId="4"/>
  </si>
  <si>
    <r>
      <t>・表紙①、様式４及び別紙については、印刷範囲内に入力チェック欄が機能するシートがあります。
　</t>
    </r>
    <r>
      <rPr>
        <b/>
        <sz val="11"/>
        <color indexed="10"/>
        <rFont val="ＭＳ Ｐゴシック"/>
        <family val="3"/>
        <charset val="128"/>
      </rPr>
      <t>「未入力」</t>
    </r>
    <r>
      <rPr>
        <sz val="11"/>
        <rFont val="ＭＳ Ｐゴシック"/>
        <family val="3"/>
        <charset val="128"/>
      </rPr>
      <t>など</t>
    </r>
    <r>
      <rPr>
        <sz val="11"/>
        <color indexed="8"/>
        <rFont val="ＭＳ Ｐゴシック"/>
        <family val="3"/>
        <charset val="128"/>
      </rPr>
      <t>の文字がある場合は、その箇所を確認してください。</t>
    </r>
    <rPh sb="1" eb="3">
      <t>ヒョウシ</t>
    </rPh>
    <rPh sb="5" eb="7">
      <t>ヨウシキ</t>
    </rPh>
    <rPh sb="8" eb="9">
      <t>オヨ</t>
    </rPh>
    <rPh sb="10" eb="12">
      <t>ベッシ</t>
    </rPh>
    <rPh sb="18" eb="20">
      <t>インサツ</t>
    </rPh>
    <rPh sb="20" eb="22">
      <t>ハンイ</t>
    </rPh>
    <rPh sb="22" eb="23">
      <t>ナイ</t>
    </rPh>
    <rPh sb="24" eb="26">
      <t>ニュウリョク</t>
    </rPh>
    <rPh sb="30" eb="31">
      <t>ラン</t>
    </rPh>
    <rPh sb="32" eb="34">
      <t>キノウ</t>
    </rPh>
    <rPh sb="48" eb="51">
      <t>ミニュウリョク</t>
    </rPh>
    <rPh sb="55" eb="57">
      <t>モジ</t>
    </rPh>
    <rPh sb="60" eb="62">
      <t>バアイ</t>
    </rPh>
    <rPh sb="66" eb="68">
      <t>カショ</t>
    </rPh>
    <rPh sb="69" eb="71">
      <t>カクニン</t>
    </rPh>
    <phoneticPr fontId="4"/>
  </si>
  <si>
    <t>・様式４（機能別）では、一部、回答によって、その後に続く項目が「必須」等か「要件に該当なし」かが
　自動的に設定される箇所があります（「Ａ（またはB、C）／-」となっている箇所です）。</t>
    <rPh sb="1" eb="3">
      <t>ヨウシキ</t>
    </rPh>
    <rPh sb="5" eb="7">
      <t>キノウ</t>
    </rPh>
    <rPh sb="7" eb="8">
      <t>ベツ</t>
    </rPh>
    <phoneticPr fontId="4"/>
  </si>
  <si>
    <t>様式4（機能別）の該当指定要件のA、Bのうち満たしていない項目について</t>
    <phoneticPr fontId="4"/>
  </si>
  <si>
    <t>※(2)は新規指定、指定更新、前年度現況報告と変更点がある場合に記載してください。</t>
    <phoneticPr fontId="4"/>
  </si>
  <si>
    <t>※(3)以降は全ての施設で入力してください。</t>
    <phoneticPr fontId="4"/>
  </si>
  <si>
    <t>(3)病床数等</t>
    <phoneticPr fontId="4" type="Hiragana"/>
  </si>
  <si>
    <t>時期・期間：</t>
    <rPh sb="0" eb="2">
      <t>ジキ</t>
    </rPh>
    <rPh sb="3" eb="5">
      <t>キカン</t>
    </rPh>
    <phoneticPr fontId="4"/>
  </si>
  <si>
    <t>※様式4（機能別）の該当指定要件のA、Bのうち満たしていない項目について、満たしていない項目とその理由と今後の見通し等について具体的に記載してください。</t>
    <rPh sb="52" eb="54">
      <t>コンゴ</t>
    </rPh>
    <rPh sb="55" eb="57">
      <t>ミトオ</t>
    </rPh>
    <rPh sb="58" eb="59">
      <t>トウ</t>
    </rPh>
    <rPh sb="63" eb="66">
      <t>グタイテキ</t>
    </rPh>
    <phoneticPr fontId="4"/>
  </si>
  <si>
    <t>時期・期間：</t>
    <rPh sb="0" eb="2">
      <t>ジキ</t>
    </rPh>
    <rPh sb="3" eb="5">
      <t>キカン</t>
    </rPh>
    <phoneticPr fontId="4"/>
  </si>
  <si>
    <t>令和元年○月○○日</t>
    <rPh sb="0" eb="2">
      <t>レイワ</t>
    </rPh>
    <rPh sb="2" eb="4">
      <t>ガンネン</t>
    </rPh>
    <rPh sb="4" eb="5">
      <t>ヘイネン</t>
    </rPh>
    <rPh sb="5" eb="6">
      <t>ガツ</t>
    </rPh>
    <rPh sb="8" eb="9">
      <t>ニチ</t>
    </rPh>
    <phoneticPr fontId="4"/>
  </si>
  <si>
    <t>時期・期間：</t>
    <rPh sb="0" eb="2">
      <t>ジキ</t>
    </rPh>
    <phoneticPr fontId="4"/>
  </si>
  <si>
    <r>
      <t>１年以上自施設に所属するがん診療に携わる医師・歯科医師の人数</t>
    </r>
    <r>
      <rPr>
        <sz val="7"/>
        <color rgb="FFFF0000"/>
        <rFont val="ＭＳ Ｐゴシック"/>
        <family val="3"/>
        <charset val="128"/>
      </rPr>
      <t>（臨床研修医を除く）</t>
    </r>
    <rPh sb="31" eb="33">
      <t>リンショウ</t>
    </rPh>
    <rPh sb="33" eb="36">
      <t>ケンシュウイ</t>
    </rPh>
    <rPh sb="37" eb="38">
      <t>ノゾ</t>
    </rPh>
    <phoneticPr fontId="4"/>
  </si>
  <si>
    <t>・「表紙」シートに病院名を記載してください。なお、記載する病院名は、ホームページに掲載する際の見やすさの観点から、全角20文字以内とし、●法人/▲機構/■連合会　等は省略してください。</t>
    <rPh sb="2" eb="4">
      <t>ヒョウシ</t>
    </rPh>
    <rPh sb="9" eb="11">
      <t>ビョウイン</t>
    </rPh>
    <rPh sb="11" eb="12">
      <t>メイ</t>
    </rPh>
    <rPh sb="13" eb="15">
      <t>キサイ</t>
    </rPh>
    <phoneticPr fontId="4"/>
  </si>
  <si>
    <r>
      <t>※印刷範囲外です。メモ書きとして使えますが、提出前には</t>
    </r>
    <r>
      <rPr>
        <sz val="10"/>
        <color theme="5"/>
        <rFont val="ＭＳ Ｐゴシック"/>
        <family val="3"/>
        <charset val="128"/>
      </rPr>
      <t>個人情報などの記載がないこと</t>
    </r>
    <r>
      <rPr>
        <sz val="10"/>
        <rFont val="ＭＳ Ｐゴシック"/>
        <family val="3"/>
        <charset val="128"/>
      </rPr>
      <t>をご確認ください。</t>
    </r>
    <phoneticPr fontId="4"/>
  </si>
  <si>
    <r>
      <t>（はい／いいえ</t>
    </r>
    <r>
      <rPr>
        <sz val="7"/>
        <rFont val="ＭＳ Ｐゴシック"/>
        <family val="3"/>
        <charset val="128"/>
      </rPr>
      <t>）</t>
    </r>
    <phoneticPr fontId="4"/>
  </si>
  <si>
    <t>研修主催者名</t>
    <rPh sb="0" eb="2">
      <t>ケンシュウ</t>
    </rPh>
    <rPh sb="2" eb="5">
      <t>シュサイシャ</t>
    </rPh>
    <rPh sb="5" eb="6">
      <t>メイ</t>
    </rPh>
    <phoneticPr fontId="4"/>
  </si>
  <si>
    <t>注4)「医療安全管理者の業務指針および養成のための研修プログラム作成指針」（平成19年３月30日付け医政発0330019号厚生労働省医政局長通知及び薬食発第0330009号厚生労働省医薬食品局長通知）に基づく研修を想定しています。</t>
    <rPh sb="0" eb="1">
      <t>チュウ</t>
    </rPh>
    <phoneticPr fontId="4"/>
  </si>
  <si>
    <r>
      <t>医療安全に関する研修の受講状況</t>
    </r>
    <r>
      <rPr>
        <sz val="9"/>
        <color rgb="FFFF0000"/>
        <rFont val="ＭＳ Ｐゴシック"/>
        <family val="3"/>
        <charset val="128"/>
      </rPr>
      <t>（注４）</t>
    </r>
    <rPh sb="0" eb="2">
      <t>イリョウ</t>
    </rPh>
    <rPh sb="2" eb="4">
      <t>アンゼン</t>
    </rPh>
    <rPh sb="5" eb="6">
      <t>カン</t>
    </rPh>
    <rPh sb="8" eb="10">
      <t>ケンシュウ</t>
    </rPh>
    <rPh sb="11" eb="13">
      <t>ジュコウ</t>
    </rPh>
    <rPh sb="13" eb="15">
      <t>ジョウキョウ</t>
    </rPh>
    <rPh sb="16" eb="17">
      <t>チュウ</t>
    </rPh>
    <phoneticPr fontId="4"/>
  </si>
  <si>
    <t>地域がん診療病院とグループ指定を受ける場合には、そのグループ指定先の地域がん診療病院が標準的な薬物療法を適切に提供できるよう、レジメンの審査等において地域がん診療病院を支援し、連携協力により薬物療法を提供する体制を整備している。
※グループ指定を受けない場合、便宜上「－」を選択してください（未入力チェックのため）。</t>
    <phoneticPr fontId="4"/>
  </si>
  <si>
    <t>様式4（機能別）の該当指定要件のA、Bのうち満たしていない項目について</t>
    <rPh sb="0" eb="2">
      <t>ヨウシキ</t>
    </rPh>
    <rPh sb="4" eb="6">
      <t>キノウ</t>
    </rPh>
    <rPh sb="6" eb="7">
      <t>ベツ</t>
    </rPh>
    <rPh sb="9" eb="11">
      <t>ガイトウ</t>
    </rPh>
    <rPh sb="11" eb="15">
      <t>シテイヨウケン</t>
    </rPh>
    <rPh sb="22" eb="23">
      <t>ミ</t>
    </rPh>
    <rPh sb="29" eb="31">
      <t>コウモク</t>
    </rPh>
    <phoneticPr fontId="3"/>
  </si>
  <si>
    <t>当該２次医療圏の医師数（病院の従事者）が概ね３００人を下回る２次医療圏においては、当面の間、イ、ウ、カに規定する専門的な知識および技能を有する医師の配置は必須条件とはしないが、iおよびiiの要件を満たすこと。
 ※概ね３００人を上回る２次医療圏の場合には、下記156～158列目は、「０（ゼロ）」埋めしてください。（未入力チェックのため）</t>
    <rPh sb="107" eb="108">
      <t>オオム</t>
    </rPh>
    <rPh sb="112" eb="113">
      <t>ニン</t>
    </rPh>
    <rPh sb="114" eb="116">
      <t>ウワマワ</t>
    </rPh>
    <rPh sb="118" eb="119">
      <t>ジ</t>
    </rPh>
    <rPh sb="119" eb="122">
      <t>イリョウケン</t>
    </rPh>
    <rPh sb="123" eb="125">
      <t>バアイ</t>
    </rPh>
    <rPh sb="128" eb="130">
      <t>カキ</t>
    </rPh>
    <rPh sb="137" eb="139">
      <t>レツメ</t>
    </rPh>
    <rPh sb="148" eb="149">
      <t>ウ</t>
    </rPh>
    <rPh sb="158" eb="161">
      <t>ミニュウリョク</t>
    </rPh>
    <phoneticPr fontId="4"/>
  </si>
  <si>
    <t>社会的苦痛に対する緩和を行った症例数</t>
    <phoneticPr fontId="4"/>
  </si>
  <si>
    <t>-</t>
    <phoneticPr fontId="4"/>
  </si>
  <si>
    <t>当該医療心理に携わる者は公認心理師として認定を受けている者である</t>
    <phoneticPr fontId="4"/>
  </si>
  <si>
    <t>当該相談支援に携わる者は社会福祉士である</t>
    <phoneticPr fontId="4"/>
  </si>
  <si>
    <t>当該相談支援に携わる者は精神保健福祉士である</t>
    <rPh sb="12" eb="14">
      <t>セイシン</t>
    </rPh>
    <rPh sb="14" eb="16">
      <t>ホケン</t>
    </rPh>
    <rPh sb="16" eb="19">
      <t>フクシシ</t>
    </rPh>
    <phoneticPr fontId="4"/>
  </si>
  <si>
    <t>放射線治療を実施する場合、専従の放射線治療に携わる常勤の診療放射線技師の人数</t>
    <rPh sb="0" eb="3">
      <t>ホウシャセン</t>
    </rPh>
    <rPh sb="3" eb="5">
      <t>チリョウ</t>
    </rPh>
    <rPh sb="6" eb="8">
      <t>ジッシ</t>
    </rPh>
    <rPh sb="10" eb="12">
      <t>バアイ</t>
    </rPh>
    <rPh sb="13" eb="15">
      <t>センジュウ</t>
    </rPh>
    <rPh sb="25" eb="27">
      <t>ジョウキン</t>
    </rPh>
    <rPh sb="36" eb="38">
      <t>ニンズウ</t>
    </rPh>
    <phoneticPr fontId="4"/>
  </si>
  <si>
    <t>専従の放射線治療に携わる常勤診療放射線技師が2人以上である</t>
    <rPh sb="0" eb="2">
      <t>センジュウ</t>
    </rPh>
    <rPh sb="12" eb="14">
      <t>ジョウキン</t>
    </rPh>
    <rPh sb="23" eb="24">
      <t>ニン</t>
    </rPh>
    <rPh sb="24" eb="26">
      <t>イジョウ</t>
    </rPh>
    <phoneticPr fontId="4"/>
  </si>
  <si>
    <t>対応可能ながんについて専門的な知識および技能を有する手術療法に携わる医師の人数</t>
    <rPh sb="0" eb="2">
      <t>タイオウ</t>
    </rPh>
    <rPh sb="2" eb="4">
      <t>カノウ</t>
    </rPh>
    <rPh sb="11" eb="14">
      <t>センモンテキ</t>
    </rPh>
    <rPh sb="15" eb="17">
      <t>チシキ</t>
    </rPh>
    <rPh sb="20" eb="22">
      <t>ギノウ</t>
    </rPh>
    <rPh sb="23" eb="24">
      <t>ユウ</t>
    </rPh>
    <rPh sb="26" eb="28">
      <t>シュジュツ</t>
    </rPh>
    <rPh sb="28" eb="30">
      <t>リョウホウ</t>
    </rPh>
    <rPh sb="31" eb="32">
      <t>タズサ</t>
    </rPh>
    <rPh sb="34" eb="36">
      <t>イシ</t>
    </rPh>
    <rPh sb="37" eb="39">
      <t>ニンズウ</t>
    </rPh>
    <phoneticPr fontId="4"/>
  </si>
  <si>
    <r>
      <t>専門的な知識および技能を有する放射線治療に携わる専従</t>
    </r>
    <r>
      <rPr>
        <sz val="7"/>
        <color theme="1"/>
        <rFont val="ＭＳ Ｐゴシック"/>
        <family val="3"/>
        <charset val="128"/>
      </rPr>
      <t>の医師の人数</t>
    </r>
    <rPh sb="24" eb="26">
      <t>センジュウ</t>
    </rPh>
    <rPh sb="30" eb="32">
      <t>ニンズウ</t>
    </rPh>
    <phoneticPr fontId="4"/>
  </si>
  <si>
    <t>専門的な知識および技能を有する薬物療法に携わる専任かつ常勤の医師の人数</t>
    <rPh sb="15" eb="17">
      <t>ヤクブツ</t>
    </rPh>
    <rPh sb="23" eb="25">
      <t>センニン</t>
    </rPh>
    <rPh sb="27" eb="29">
      <t>ジョウキン</t>
    </rPh>
    <rPh sb="33" eb="35">
      <t>ニンズウ</t>
    </rPh>
    <phoneticPr fontId="4"/>
  </si>
  <si>
    <t>緩和ケアチームに配置される専任かつ常勤の身体症状の緩和に携わる専門的な知識及び技能を有する医師の人数</t>
    <rPh sb="8" eb="10">
      <t>ハイチ</t>
    </rPh>
    <rPh sb="48" eb="50">
      <t>ニンズウ</t>
    </rPh>
    <phoneticPr fontId="4"/>
  </si>
  <si>
    <t>放射線治療を実施している</t>
    <phoneticPr fontId="4"/>
  </si>
  <si>
    <t>緩和ケアチームに配置される精神症状の緩和に携わる専門的な知識及び技能を有する医師の人数</t>
    <rPh sb="8" eb="10">
      <t>ハイチ</t>
    </rPh>
    <rPh sb="41" eb="43">
      <t>ニンズウ</t>
    </rPh>
    <phoneticPr fontId="4"/>
  </si>
  <si>
    <t>専任の病理診断に携わる医師の人数</t>
    <rPh sb="0" eb="2">
      <t>センニン</t>
    </rPh>
    <phoneticPr fontId="4"/>
  </si>
  <si>
    <t>当該技師は放射線治療に関する専門資格を有する者である</t>
    <phoneticPr fontId="4"/>
  </si>
  <si>
    <r>
      <t>放射線治療を実施する場合、放射線治療に携わる専任かつ常勤看護師</t>
    </r>
    <r>
      <rPr>
        <sz val="7"/>
        <color theme="1"/>
        <rFont val="ＭＳ Ｐゴシック"/>
        <family val="3"/>
        <charset val="128"/>
      </rPr>
      <t>の人数</t>
    </r>
    <rPh sb="19" eb="20">
      <t>タズサ</t>
    </rPh>
    <rPh sb="22" eb="24">
      <t>センニン</t>
    </rPh>
    <rPh sb="26" eb="28">
      <t>ジョウキン</t>
    </rPh>
    <phoneticPr fontId="4"/>
  </si>
  <si>
    <t>当該看護師は放射線治療に関する専門資格を有する者である</t>
    <phoneticPr fontId="4"/>
  </si>
  <si>
    <t>外来化学療法室の専任の薬物療法に携わる専門的な知識および技能を有する常勤の看護師の人数</t>
    <rPh sb="8" eb="10">
      <t>センニン</t>
    </rPh>
    <rPh sb="11" eb="13">
      <t>ヤクブツ</t>
    </rPh>
    <rPh sb="34" eb="36">
      <t>ジョウキン</t>
    </rPh>
    <rPh sb="41" eb="43">
      <t>ニンズウ</t>
    </rPh>
    <phoneticPr fontId="4"/>
  </si>
  <si>
    <t>外来化学療法室の専任の薬物療法に携わる専門的な知識および技能を有する常勤の薬剤師の人数</t>
    <rPh sb="8" eb="10">
      <t>センニン</t>
    </rPh>
    <rPh sb="11" eb="13">
      <t>ヤクブツ</t>
    </rPh>
    <rPh sb="34" eb="36">
      <t>ジョウキン</t>
    </rPh>
    <rPh sb="41" eb="43">
      <t>ニンズウ</t>
    </rPh>
    <phoneticPr fontId="4"/>
  </si>
  <si>
    <t>緩和ケアチームの緩和ケアに携わる専従の専門的な知識および技能を有する常勤の看護師の人数</t>
    <rPh sb="16" eb="18">
      <t>センジュウ</t>
    </rPh>
    <rPh sb="34" eb="36">
      <t>ジョウキン</t>
    </rPh>
    <rPh sb="41" eb="43">
      <t>ニンズウ</t>
    </rPh>
    <phoneticPr fontId="4"/>
  </si>
  <si>
    <t>当該診療従事者は細胞診断に関する専門資格を有する者である</t>
    <phoneticPr fontId="4"/>
  </si>
  <si>
    <t>緩和ケアチームに協力する薬剤師の人数</t>
    <rPh sb="16" eb="18">
      <t>ニンズウ</t>
    </rPh>
    <phoneticPr fontId="4"/>
  </si>
  <si>
    <t>緩和ケアチームに協力する医療心理に携わる者の人数</t>
    <rPh sb="22" eb="24">
      <t>ニンズウ</t>
    </rPh>
    <phoneticPr fontId="4"/>
  </si>
  <si>
    <t>細胞診断に係る業務に携わる者の人数</t>
    <rPh sb="15" eb="17">
      <t>ニンズウ</t>
    </rPh>
    <phoneticPr fontId="4"/>
  </si>
  <si>
    <t>がんの治療に際する妊孕性温存治療を自施設で実施できる。</t>
    <rPh sb="14" eb="16">
      <t>チリョウ</t>
    </rPh>
    <rPh sb="17" eb="18">
      <t>ジ</t>
    </rPh>
    <rPh sb="18" eb="20">
      <t>シセツ</t>
    </rPh>
    <rPh sb="21" eb="23">
      <t>ジッシ</t>
    </rPh>
    <phoneticPr fontId="4"/>
  </si>
  <si>
    <t>ＡＹＡ世代にあるがん患者への治療・支援を自施設で提供している。</t>
    <phoneticPr fontId="4"/>
  </si>
  <si>
    <t>ＡＹＡ世代にあるがん患者への治療・支援について自施設で提供している場合、病院ホームページ等でわかりやすく広報している。
　※上段で「いいえ」とした場合、便宜上「-」を選択してください（未入力チェックのため）。</t>
    <rPh sb="23" eb="24">
      <t>ジ</t>
    </rPh>
    <rPh sb="24" eb="26">
      <t>シセツ</t>
    </rPh>
    <rPh sb="27" eb="29">
      <t>テイキョウ</t>
    </rPh>
    <rPh sb="33" eb="35">
      <t>バアイ</t>
    </rPh>
    <rPh sb="36" eb="38">
      <t>ビョウイン</t>
    </rPh>
    <rPh sb="62" eb="64">
      <t>ジョウダン</t>
    </rPh>
    <rPh sb="73" eb="75">
      <t>バアイ</t>
    </rPh>
    <rPh sb="76" eb="79">
      <t>ベンギジョウ</t>
    </rPh>
    <rPh sb="83" eb="85">
      <t>センタク</t>
    </rPh>
    <rPh sb="92" eb="95">
      <t>ミニュウリョク</t>
    </rPh>
    <phoneticPr fontId="4"/>
  </si>
  <si>
    <t>がんゲノム医療を自施設で提供している。</t>
    <phoneticPr fontId="4"/>
  </si>
  <si>
    <t>がんゲノム医療を自施設で提供している場合、病院ホームページ等でわかりやすく広報している。
　※上段で「いいえ」とした場合、便宜上「-」を選択してください（未入力チェックのため）。</t>
    <rPh sb="8" eb="9">
      <t>ジ</t>
    </rPh>
    <rPh sb="9" eb="11">
      <t>シセツ</t>
    </rPh>
    <rPh sb="12" eb="14">
      <t>テイキョウ</t>
    </rPh>
    <rPh sb="18" eb="20">
      <t>バアイ</t>
    </rPh>
    <rPh sb="21" eb="23">
      <t>ビョウイン</t>
    </rPh>
    <rPh sb="47" eb="49">
      <t>ジョウダン</t>
    </rPh>
    <rPh sb="58" eb="60">
      <t>バアイ</t>
    </rPh>
    <rPh sb="61" eb="64">
      <t>ベンギジョウ</t>
    </rPh>
    <rPh sb="68" eb="70">
      <t>センタク</t>
    </rPh>
    <rPh sb="77" eb="80">
      <t>ミニュウリョク</t>
    </rPh>
    <phoneticPr fontId="4"/>
  </si>
  <si>
    <t>自施設の診療機能や診療実績、地域連携に関する実績や活動状況の他、がん患者の療養生活の質について把握・評価し、課題認識を院内の関係者で共有した上で、組織的な改善策を講じている。なお、その際、QIの利用や、第三者による評価、拠点病院間の実地調査等を用いる等の工夫をしている。</t>
    <rPh sb="92" eb="93">
      <t>サイ</t>
    </rPh>
    <rPh sb="97" eb="99">
      <t>リヨウ</t>
    </rPh>
    <rPh sb="101" eb="104">
      <t>ダイサンシャ</t>
    </rPh>
    <rPh sb="107" eb="109">
      <t>ヒョウカ</t>
    </rPh>
    <rPh sb="110" eb="112">
      <t>キョテン</t>
    </rPh>
    <rPh sb="112" eb="114">
      <t>ビョウイン</t>
    </rPh>
    <rPh sb="114" eb="115">
      <t>カン</t>
    </rPh>
    <rPh sb="116" eb="118">
      <t>ジッチ</t>
    </rPh>
    <rPh sb="118" eb="120">
      <t>チョウサ</t>
    </rPh>
    <rPh sb="120" eb="121">
      <t>トウ</t>
    </rPh>
    <rPh sb="122" eb="123">
      <t>モチ</t>
    </rPh>
    <rPh sb="125" eb="126">
      <t>トウ</t>
    </rPh>
    <rPh sb="127" eb="129">
      <t>クフウ</t>
    </rPh>
    <phoneticPr fontId="4"/>
  </si>
  <si>
    <t>　　　　　　①</t>
    <phoneticPr fontId="4"/>
  </si>
  <si>
    <t>協力している調査研究について簡潔に記載すること（例：Quality Indicator（以下「QI」という。）等）</t>
    <rPh sb="0" eb="2">
      <t>キョウリョク</t>
    </rPh>
    <rPh sb="6" eb="8">
      <t>チョウサ</t>
    </rPh>
    <rPh sb="8" eb="10">
      <t>ケンキュウ</t>
    </rPh>
    <rPh sb="14" eb="16">
      <t>カンケツ</t>
    </rPh>
    <rPh sb="17" eb="19">
      <t>キサイ</t>
    </rPh>
    <rPh sb="24" eb="25">
      <t>レイ</t>
    </rPh>
    <rPh sb="44" eb="46">
      <t>イカ</t>
    </rPh>
    <rPh sb="55" eb="56">
      <t>トウ</t>
    </rPh>
    <phoneticPr fontId="4"/>
  </si>
  <si>
    <t>緩和ケア研修会の開催</t>
    <rPh sb="0" eb="2">
      <t>カンワ</t>
    </rPh>
    <rPh sb="4" eb="6">
      <t>ケンシュウ</t>
    </rPh>
    <rPh sb="6" eb="7">
      <t>カイ</t>
    </rPh>
    <rPh sb="8" eb="10">
      <t>カイサイ</t>
    </rPh>
    <phoneticPr fontId="4"/>
  </si>
  <si>
    <t>今般の新型コロナウイルス感染症の流行に伴い、予定していた緩和ケア研修会が中止となっていたが、今後○月にWebでの開催を予定している。</t>
    <rPh sb="0" eb="2">
      <t>コンパン</t>
    </rPh>
    <rPh sb="3" eb="5">
      <t>シンガタ</t>
    </rPh>
    <rPh sb="12" eb="15">
      <t>カンセンショウ</t>
    </rPh>
    <rPh sb="16" eb="18">
      <t>リュウコウ</t>
    </rPh>
    <rPh sb="19" eb="20">
      <t>トモナ</t>
    </rPh>
    <rPh sb="22" eb="24">
      <t>ヨテイ</t>
    </rPh>
    <rPh sb="28" eb="30">
      <t>カンワ</t>
    </rPh>
    <rPh sb="32" eb="35">
      <t>ケンシュウカイ</t>
    </rPh>
    <rPh sb="36" eb="38">
      <t>チュウシ</t>
    </rPh>
    <phoneticPr fontId="4"/>
  </si>
  <si>
    <t>基礎研修（１）～（３）を修了した専従及び専任の相談支援に携わる者をそれぞれ一人ずつ配置</t>
    <rPh sb="0" eb="2">
      <t>キソ</t>
    </rPh>
    <rPh sb="2" eb="4">
      <t>ケンシュウ</t>
    </rPh>
    <rPh sb="12" eb="14">
      <t>シュウリョウ</t>
    </rPh>
    <rPh sb="16" eb="18">
      <t>センジュウ</t>
    </rPh>
    <rPh sb="18" eb="19">
      <t>オヨ</t>
    </rPh>
    <rPh sb="20" eb="22">
      <t>センニン</t>
    </rPh>
    <rPh sb="23" eb="25">
      <t>ソウダン</t>
    </rPh>
    <rPh sb="25" eb="27">
      <t>シエン</t>
    </rPh>
    <rPh sb="28" eb="29">
      <t>タズサ</t>
    </rPh>
    <rPh sb="31" eb="32">
      <t>モノ</t>
    </rPh>
    <rPh sb="37" eb="39">
      <t>ヒトリ</t>
    </rPh>
    <rPh sb="41" eb="43">
      <t>ハイチ</t>
    </rPh>
    <phoneticPr fontId="4"/>
  </si>
  <si>
    <t>今般の新型コロナウイルス感染症の流行に伴い、受講を予定していた基礎研修（３）の研修会が中止となっていたが、今後○月に受講予定である。</t>
    <rPh sb="0" eb="2">
      <t>コンパン</t>
    </rPh>
    <rPh sb="3" eb="5">
      <t>シンガタ</t>
    </rPh>
    <rPh sb="12" eb="15">
      <t>カンセンショウ</t>
    </rPh>
    <rPh sb="16" eb="18">
      <t>リュウコウ</t>
    </rPh>
    <rPh sb="19" eb="20">
      <t>トモナ</t>
    </rPh>
    <rPh sb="22" eb="24">
      <t>ジュコウ</t>
    </rPh>
    <rPh sb="25" eb="27">
      <t>ヨテイ</t>
    </rPh>
    <rPh sb="31" eb="33">
      <t>キソ</t>
    </rPh>
    <rPh sb="33" eb="35">
      <t>ケンシュウ</t>
    </rPh>
    <rPh sb="39" eb="42">
      <t>ケンシュウカイ</t>
    </rPh>
    <rPh sb="43" eb="45">
      <t>チュウシ</t>
    </rPh>
    <rPh sb="53" eb="55">
      <t>コンゴ</t>
    </rPh>
    <rPh sb="56" eb="57">
      <t>ガツ</t>
    </rPh>
    <rPh sb="58" eb="60">
      <t>ジュコウ</t>
    </rPh>
    <rPh sb="60" eb="62">
      <t>ヨテイ</t>
    </rPh>
    <phoneticPr fontId="4"/>
  </si>
  <si>
    <t>専従の院内がん登録中級者認定を受けている者の配置</t>
    <rPh sb="0" eb="2">
      <t>センジュウ</t>
    </rPh>
    <rPh sb="3" eb="5">
      <t>インナイ</t>
    </rPh>
    <rPh sb="7" eb="9">
      <t>トウロク</t>
    </rPh>
    <rPh sb="9" eb="12">
      <t>チュウキュウシャ</t>
    </rPh>
    <rPh sb="12" eb="14">
      <t>ニンテイ</t>
    </rPh>
    <rPh sb="15" eb="16">
      <t>ウ</t>
    </rPh>
    <rPh sb="20" eb="21">
      <t>モノ</t>
    </rPh>
    <rPh sb="22" eb="24">
      <t>ハイチ</t>
    </rPh>
    <phoneticPr fontId="4"/>
  </si>
  <si>
    <t>今般の新型コロナウイルス感染症の流行に伴い、受講を予定していた中級者認定試験が中止となっていたが、今後○月に受験予定である。</t>
    <rPh sb="0" eb="2">
      <t>コンパン</t>
    </rPh>
    <rPh sb="3" eb="5">
      <t>シンガタ</t>
    </rPh>
    <rPh sb="12" eb="15">
      <t>カンセンショウ</t>
    </rPh>
    <rPh sb="16" eb="18">
      <t>リュウコウ</t>
    </rPh>
    <rPh sb="19" eb="20">
      <t>トモナ</t>
    </rPh>
    <rPh sb="22" eb="24">
      <t>ジュコウ</t>
    </rPh>
    <rPh sb="25" eb="27">
      <t>ヨテイ</t>
    </rPh>
    <rPh sb="31" eb="34">
      <t>チュウキュウシャ</t>
    </rPh>
    <rPh sb="34" eb="36">
      <t>ニンテイ</t>
    </rPh>
    <rPh sb="36" eb="38">
      <t>シケン</t>
    </rPh>
    <rPh sb="39" eb="41">
      <t>チュウシ</t>
    </rPh>
    <rPh sb="49" eb="51">
      <t>コンゴ</t>
    </rPh>
    <rPh sb="52" eb="53">
      <t>ガツ</t>
    </rPh>
    <rPh sb="54" eb="56">
      <t>ジュケン</t>
    </rPh>
    <rPh sb="56" eb="58">
      <t>ヨテイ</t>
    </rPh>
    <phoneticPr fontId="4"/>
  </si>
  <si>
    <t>問い合わせ先電話番号</t>
    <phoneticPr fontId="4"/>
  </si>
  <si>
    <t>がん対策情報センターによる「相談支援センター相談員研修・基礎研修」（１）～（３）の修了者数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1" eb="44">
      <t>シュウリョウシャ</t>
    </rPh>
    <rPh sb="43" eb="44">
      <t>シャ</t>
    </rPh>
    <rPh sb="44" eb="45">
      <t>スウ</t>
    </rPh>
    <phoneticPr fontId="4"/>
  </si>
  <si>
    <t>がん対策情報センターによる「相談支援センター相談員研修・基礎研修」（１）および（２）の修了者数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43" eb="45">
      <t>シュウリョウ</t>
    </rPh>
    <rPh sb="45" eb="46">
      <t>シャ</t>
    </rPh>
    <rPh sb="46" eb="47">
      <t>スウ</t>
    </rPh>
    <phoneticPr fontId="4"/>
  </si>
  <si>
    <t>がん対策情報センターによる「相談支援センター相談員研修・基礎研修」（１）のみの修了者数</t>
    <rPh sb="2" eb="4">
      <t>タイサク</t>
    </rPh>
    <rPh sb="4" eb="6">
      <t>ジョウホウ</t>
    </rPh>
    <rPh sb="14" eb="16">
      <t>ソウダン</t>
    </rPh>
    <rPh sb="16" eb="18">
      <t>シエン</t>
    </rPh>
    <rPh sb="22" eb="25">
      <t>ソウダンイン</t>
    </rPh>
    <rPh sb="25" eb="27">
      <t>ケンシュウ</t>
    </rPh>
    <rPh sb="28" eb="30">
      <t>キソ</t>
    </rPh>
    <rPh sb="30" eb="32">
      <t>ケンシュウ</t>
    </rPh>
    <rPh sb="39" eb="41">
      <t>シュウリョウ</t>
    </rPh>
    <rPh sb="41" eb="42">
      <t>シャ</t>
    </rPh>
    <rPh sb="42" eb="43">
      <t>スウ</t>
    </rPh>
    <phoneticPr fontId="4"/>
  </si>
  <si>
    <t>左のうち
両立支援コーディネーター研修を受講した人数</t>
    <rPh sb="0" eb="1">
      <t>ヒダリ</t>
    </rPh>
    <rPh sb="5" eb="7">
      <t>リョウリツ</t>
    </rPh>
    <rPh sb="7" eb="9">
      <t>シエン</t>
    </rPh>
    <rPh sb="17" eb="19">
      <t>ケンシュウ</t>
    </rPh>
    <rPh sb="20" eb="22">
      <t>ジュコウ</t>
    </rPh>
    <rPh sb="24" eb="26">
      <t>ニンズウ</t>
    </rPh>
    <phoneticPr fontId="4"/>
  </si>
  <si>
    <t>　アピアランスに関する相談に院内で対応している</t>
    <rPh sb="8" eb="9">
      <t>カン</t>
    </rPh>
    <rPh sb="11" eb="13">
      <t>ソウダン</t>
    </rPh>
    <rPh sb="14" eb="16">
      <t>インナイ</t>
    </rPh>
    <rPh sb="17" eb="19">
      <t>タイオウ</t>
    </rPh>
    <phoneticPr fontId="4"/>
  </si>
  <si>
    <t>JCI</t>
    <phoneticPr fontId="4"/>
  </si>
  <si>
    <t>ISO9001</t>
    <phoneticPr fontId="4"/>
  </si>
  <si>
    <t>特定機能病院間のピアレビュー</t>
    <rPh sb="0" eb="2">
      <t>トクテイ</t>
    </rPh>
    <rPh sb="2" eb="4">
      <t>キノウ</t>
    </rPh>
    <rPh sb="4" eb="7">
      <t>ビョウインカン</t>
    </rPh>
    <phoneticPr fontId="4"/>
  </si>
  <si>
    <t>日本私立医科大学協会主催
私立医科大学附属病院における医療安全に関する相互ラウンド</t>
    <phoneticPr fontId="4"/>
  </si>
  <si>
    <t>管轄保健所が実施する医療監視</t>
    <rPh sb="0" eb="2">
      <t>カンカツ</t>
    </rPh>
    <rPh sb="2" eb="5">
      <t>ホケンジョ</t>
    </rPh>
    <rPh sb="6" eb="8">
      <t>ジッシ</t>
    </rPh>
    <rPh sb="10" eb="12">
      <t>イリョウ</t>
    </rPh>
    <rPh sb="12" eb="14">
      <t>カンシ</t>
    </rPh>
    <phoneticPr fontId="4"/>
  </si>
  <si>
    <t>利害関係のない第三者が参加する監査委員会</t>
    <phoneticPr fontId="4"/>
  </si>
  <si>
    <t>②医療安全に関する第三者評価の状況について記載してください。
※有効期間の定められているものについてはその期間内であれば有効、定められていないものについては1年以内に実施されている場合は有効。</t>
    <rPh sb="1" eb="3">
      <t>イリョウ</t>
    </rPh>
    <rPh sb="3" eb="5">
      <t>アンゼン</t>
    </rPh>
    <rPh sb="6" eb="7">
      <t>カン</t>
    </rPh>
    <rPh sb="9" eb="12">
      <t>ダイサンシャ</t>
    </rPh>
    <rPh sb="12" eb="14">
      <t>ヒョウカ</t>
    </rPh>
    <rPh sb="15" eb="17">
      <t>ジョウキョウ</t>
    </rPh>
    <rPh sb="21" eb="23">
      <t>キサイ</t>
    </rPh>
    <rPh sb="32" eb="34">
      <t>ユウコウ</t>
    </rPh>
    <rPh sb="34" eb="36">
      <t>キカン</t>
    </rPh>
    <rPh sb="37" eb="38">
      <t>サダ</t>
    </rPh>
    <rPh sb="53" eb="55">
      <t>キカン</t>
    </rPh>
    <rPh sb="55" eb="56">
      <t>ナイ</t>
    </rPh>
    <rPh sb="60" eb="62">
      <t>ユウコウ</t>
    </rPh>
    <rPh sb="63" eb="64">
      <t>サダ</t>
    </rPh>
    <rPh sb="79" eb="80">
      <t>ネン</t>
    </rPh>
    <rPh sb="80" eb="82">
      <t>イナイ</t>
    </rPh>
    <rPh sb="83" eb="85">
      <t>ジッシ</t>
    </rPh>
    <rPh sb="90" eb="92">
      <t>バアイ</t>
    </rPh>
    <rPh sb="93" eb="95">
      <t>ユウコウ</t>
    </rPh>
    <phoneticPr fontId="4"/>
  </si>
  <si>
    <t>平成30年○月○○日</t>
    <rPh sb="0" eb="2">
      <t>ヘイセイ</t>
    </rPh>
    <rPh sb="4" eb="5">
      <t>ネン</t>
    </rPh>
    <rPh sb="5" eb="6">
      <t>ヘイネン</t>
    </rPh>
    <rPh sb="6" eb="7">
      <t>ガツ</t>
    </rPh>
    <rPh sb="9" eb="10">
      <t>ニチ</t>
    </rPh>
    <phoneticPr fontId="4"/>
  </si>
  <si>
    <t>有効期間
（定められている場合のみ記載）</t>
    <rPh sb="0" eb="2">
      <t>ユウコウ</t>
    </rPh>
    <rPh sb="2" eb="4">
      <t>キカン</t>
    </rPh>
    <rPh sb="6" eb="7">
      <t>サダ</t>
    </rPh>
    <rPh sb="13" eb="15">
      <t>バアイ</t>
    </rPh>
    <rPh sb="17" eb="19">
      <t>キサイ</t>
    </rPh>
    <phoneticPr fontId="4"/>
  </si>
  <si>
    <t>令和４年○月○○日</t>
    <rPh sb="0" eb="2">
      <t>レイワ</t>
    </rPh>
    <rPh sb="3" eb="4">
      <t>ネン</t>
    </rPh>
    <rPh sb="4" eb="5">
      <t>ヘイネン</t>
    </rPh>
    <rPh sb="5" eb="6">
      <t>ガツ</t>
    </rPh>
    <rPh sb="8" eb="9">
      <t>ニチ</t>
    </rPh>
    <phoneticPr fontId="4"/>
  </si>
  <si>
    <t>日本医療機能評価機構
病院機能評価</t>
    <rPh sb="0" eb="2">
      <t>ニホン</t>
    </rPh>
    <rPh sb="2" eb="4">
      <t>イリョウ</t>
    </rPh>
    <rPh sb="4" eb="6">
      <t>キノウ</t>
    </rPh>
    <rPh sb="6" eb="8">
      <t>ヒョウカ</t>
    </rPh>
    <rPh sb="8" eb="10">
      <t>キコウ</t>
    </rPh>
    <rPh sb="11" eb="13">
      <t>ビョウイン</t>
    </rPh>
    <rPh sb="13" eb="15">
      <t>キノウ</t>
    </rPh>
    <rPh sb="15" eb="17">
      <t>ヒョウカ</t>
    </rPh>
    <phoneticPr fontId="4"/>
  </si>
  <si>
    <t>平成29年○月○○日</t>
    <rPh sb="0" eb="2">
      <t>ヘイセイ</t>
    </rPh>
    <rPh sb="4" eb="5">
      <t>ネン</t>
    </rPh>
    <rPh sb="5" eb="6">
      <t>ヘイネン</t>
    </rPh>
    <rPh sb="6" eb="7">
      <t>ガツ</t>
    </rPh>
    <rPh sb="9" eb="10">
      <t>ニチ</t>
    </rPh>
    <phoneticPr fontId="4"/>
  </si>
  <si>
    <t>令和３年○月○○日</t>
    <rPh sb="0" eb="2">
      <t>レイワ</t>
    </rPh>
    <rPh sb="3" eb="4">
      <t>ネン</t>
    </rPh>
    <rPh sb="4" eb="5">
      <t>ヘイネン</t>
    </rPh>
    <rPh sb="5" eb="6">
      <t>ガツ</t>
    </rPh>
    <rPh sb="8" eb="9">
      <t>ニチ</t>
    </rPh>
    <phoneticPr fontId="4"/>
  </si>
  <si>
    <t>電話番号</t>
    <rPh sb="2" eb="4">
      <t>バンゴウ</t>
    </rPh>
    <phoneticPr fontId="4"/>
  </si>
  <si>
    <t>電話番号</t>
    <rPh sb="0" eb="2">
      <t>デンワ</t>
    </rPh>
    <rPh sb="2" eb="4">
      <t>バンゴウ</t>
    </rPh>
    <phoneticPr fontId="4"/>
  </si>
  <si>
    <t>電話番号</t>
    <rPh sb="2" eb="4">
      <t>バンゴウ</t>
    </rPh>
    <phoneticPr fontId="4"/>
  </si>
  <si>
    <t>電話番号</t>
    <phoneticPr fontId="4"/>
  </si>
  <si>
    <t>FAX番号</t>
    <phoneticPr fontId="4"/>
  </si>
  <si>
    <r>
      <t>メールアドレス</t>
    </r>
    <r>
      <rPr>
        <sz val="11"/>
        <rFont val="ＭＳ Ｐゴシック"/>
        <family val="3"/>
        <charset val="128"/>
      </rPr>
      <t xml:space="preserve">
</t>
    </r>
    <r>
      <rPr>
        <sz val="10"/>
        <rFont val="ＭＳ Ｐゴシック"/>
        <family val="3"/>
        <charset val="128"/>
      </rPr>
      <t>※個人のメールアドレスは記載しないでください</t>
    </r>
    <rPh sb="9" eb="11">
      <t>コジン</t>
    </rPh>
    <rPh sb="20" eb="22">
      <t>キサイ</t>
    </rPh>
    <phoneticPr fontId="4"/>
  </si>
  <si>
    <t>　　※経口または静注による全身投与を対象とし、件数については１レジメンあたりを１件として計上する。</t>
    <rPh sb="3" eb="5">
      <t>ケイコウ</t>
    </rPh>
    <rPh sb="8" eb="10">
      <t>ジョウチュウ</t>
    </rPh>
    <rPh sb="13" eb="15">
      <t>ゼンシン</t>
    </rPh>
    <rPh sb="15" eb="17">
      <t>トウヨ</t>
    </rPh>
    <rPh sb="18" eb="20">
      <t>タイショウ</t>
    </rPh>
    <rPh sb="23" eb="25">
      <t>ケンスウ</t>
    </rPh>
    <rPh sb="40" eb="41">
      <t>ケン</t>
    </rPh>
    <rPh sb="44" eb="46">
      <t>ケイジョウ</t>
    </rPh>
    <phoneticPr fontId="4"/>
  </si>
  <si>
    <t>　　※複数部位照射する場合でも、一連の治療計画であれば１件として計上する。</t>
    <rPh sb="3" eb="5">
      <t>フクスウ</t>
    </rPh>
    <rPh sb="5" eb="7">
      <t>ブイ</t>
    </rPh>
    <rPh sb="7" eb="9">
      <t>ショウシャ</t>
    </rPh>
    <rPh sb="11" eb="13">
      <t>バアイ</t>
    </rPh>
    <rPh sb="16" eb="18">
      <t>イチレン</t>
    </rPh>
    <rPh sb="19" eb="21">
      <t>チリョウ</t>
    </rPh>
    <rPh sb="21" eb="23">
      <t>ケイカク</t>
    </rPh>
    <rPh sb="28" eb="29">
      <t>ケン</t>
    </rPh>
    <rPh sb="32" eb="34">
      <t>ケイジョウ</t>
    </rPh>
    <phoneticPr fontId="4"/>
  </si>
  <si>
    <t>年間新入院患者数に占める当該がん患者の割合</t>
    <rPh sb="0" eb="2">
      <t>ネンカン</t>
    </rPh>
    <rPh sb="2" eb="3">
      <t>シン</t>
    </rPh>
    <rPh sb="3" eb="5">
      <t>ニュウイン</t>
    </rPh>
    <rPh sb="5" eb="7">
      <t>カンジャ</t>
    </rPh>
    <rPh sb="7" eb="8">
      <t>スウ</t>
    </rPh>
    <rPh sb="9" eb="10">
      <t>シ</t>
    </rPh>
    <rPh sb="12" eb="14">
      <t>トウガイ</t>
    </rPh>
    <rPh sb="16" eb="18">
      <t>カンジャ</t>
    </rPh>
    <rPh sb="19" eb="21">
      <t>ワリアイ</t>
    </rPh>
    <phoneticPr fontId="4"/>
  </si>
  <si>
    <r>
      <t>このシートに貼付することが難しい場合、</t>
    </r>
    <r>
      <rPr>
        <b/>
        <u/>
        <sz val="10"/>
        <color indexed="10"/>
        <rFont val="ＭＳ Ｐゴシック"/>
        <family val="3"/>
        <charset val="128"/>
      </rPr>
      <t>ファイル名の頭に別紙５を付けた</t>
    </r>
    <r>
      <rPr>
        <sz val="10"/>
        <rFont val="ＭＳ Ｐゴシック"/>
        <family val="3"/>
        <charset val="128"/>
      </rPr>
      <t>電子ファイル、別添資料を提出すること。</t>
    </r>
    <rPh sb="25" eb="26">
      <t>アタマ</t>
    </rPh>
    <rPh sb="31" eb="32">
      <t>ツ</t>
    </rPh>
    <phoneticPr fontId="4"/>
  </si>
  <si>
    <t>緩和ケア外来の状況について別紙3に記入すること。</t>
    <rPh sb="4" eb="6">
      <t>ガイライ</t>
    </rPh>
    <rPh sb="7" eb="9">
      <t>ジョウキョウ</t>
    </rPh>
    <rPh sb="17" eb="19">
      <t>キニュウ</t>
    </rPh>
    <phoneticPr fontId="4"/>
  </si>
  <si>
    <t>緩和ケア病棟について別紙4に記入すること。</t>
    <phoneticPr fontId="4"/>
  </si>
  <si>
    <t>当該医療圏内の緩和ケアマップやリストを作成している場合は、別紙5に記載すること。</t>
    <rPh sb="25" eb="27">
      <t>バアイ</t>
    </rPh>
    <rPh sb="29" eb="31">
      <t>ベッシ</t>
    </rPh>
    <rPh sb="33" eb="35">
      <t>キサイ</t>
    </rPh>
    <phoneticPr fontId="4"/>
  </si>
  <si>
    <t>連携協力を行っている在宅療養支援診療所等のリストについては、別紙5に記載すること。</t>
    <rPh sb="30" eb="32">
      <t>ベッシ</t>
    </rPh>
    <rPh sb="34" eb="36">
      <t>キサイ</t>
    </rPh>
    <phoneticPr fontId="4"/>
  </si>
  <si>
    <t>■相談支援センターの体制について
　※以下の１～６に該当する人数は必ず記載すること。その他の体制についてはそれぞれ記載すること。
　※両立支援コーディネーター研修の受講は指定要件ではありません。事業の参考とさせていただきます。</t>
    <rPh sb="1" eb="3">
      <t>ソウダン</t>
    </rPh>
    <rPh sb="3" eb="5">
      <t>シエン</t>
    </rPh>
    <rPh sb="10" eb="12">
      <t>タイセイ</t>
    </rPh>
    <rPh sb="19" eb="21">
      <t>イカ</t>
    </rPh>
    <rPh sb="26" eb="28">
      <t>ガイトウ</t>
    </rPh>
    <rPh sb="30" eb="32">
      <t>ニンズ</t>
    </rPh>
    <rPh sb="33" eb="34">
      <t>カナラ</t>
    </rPh>
    <rPh sb="35" eb="37">
      <t>キサイ</t>
    </rPh>
    <rPh sb="44" eb="45">
      <t>タ</t>
    </rPh>
    <rPh sb="46" eb="48">
      <t>タイセイ</t>
    </rPh>
    <rPh sb="57" eb="59">
      <t>キサイ</t>
    </rPh>
    <rPh sb="67" eb="69">
      <t>リョウリツ</t>
    </rPh>
    <rPh sb="69" eb="71">
      <t>シエン</t>
    </rPh>
    <rPh sb="79" eb="81">
      <t>ケンシュウ</t>
    </rPh>
    <rPh sb="82" eb="84">
      <t>ジュコウ</t>
    </rPh>
    <rPh sb="85" eb="87">
      <t>シテイ</t>
    </rPh>
    <rPh sb="87" eb="89">
      <t>ヨウケン</t>
    </rPh>
    <rPh sb="97" eb="99">
      <t>ジギョウ</t>
    </rPh>
    <rPh sb="100" eb="102">
      <t>サンコウ</t>
    </rPh>
    <phoneticPr fontId="4"/>
  </si>
  <si>
    <t>上記1件あたりの平均対応時間　　平均　</t>
    <rPh sb="16" eb="18">
      <t>ヘイキン</t>
    </rPh>
    <phoneticPr fontId="4"/>
  </si>
  <si>
    <t>相談支援センターの問い合わせ窓口　</t>
    <rPh sb="9" eb="10">
      <t>ト</t>
    </rPh>
    <rPh sb="11" eb="12">
      <t>ア</t>
    </rPh>
    <rPh sb="14" eb="16">
      <t>マドグチ</t>
    </rPh>
    <phoneticPr fontId="4"/>
  </si>
  <si>
    <t>相談支援センターの問い合わせ窓口</t>
    <rPh sb="9" eb="10">
      <t>ト</t>
    </rPh>
    <rPh sb="11" eb="12">
      <t>ア</t>
    </rPh>
    <rPh sb="14" eb="16">
      <t>マドグチ</t>
    </rPh>
    <phoneticPr fontId="4"/>
  </si>
  <si>
    <t>院内がん登録とＤＰＣデータの連携データを提出している。</t>
    <rPh sb="0" eb="2">
      <t>インナイ</t>
    </rPh>
    <rPh sb="4" eb="6">
      <t>トウロク</t>
    </rPh>
    <rPh sb="14" eb="16">
      <t>レンケイ</t>
    </rPh>
    <rPh sb="20" eb="22">
      <t>テイシュツ</t>
    </rPh>
    <phoneticPr fontId="4"/>
  </si>
  <si>
    <t>核医学治療を自施設で実施している。</t>
    <rPh sb="6" eb="7">
      <t>ジ</t>
    </rPh>
    <rPh sb="7" eb="9">
      <t>シセツ</t>
    </rPh>
    <rPh sb="10" eb="12">
      <t>ジッシ</t>
    </rPh>
    <phoneticPr fontId="4"/>
  </si>
  <si>
    <t>粒子線治療を自施設で実施している。</t>
    <rPh sb="6" eb="7">
      <t>ジ</t>
    </rPh>
    <rPh sb="7" eb="9">
      <t>シセツ</t>
    </rPh>
    <rPh sb="10" eb="12">
      <t>ジッシ</t>
    </rPh>
    <phoneticPr fontId="4"/>
  </si>
  <si>
    <t>最後に測定を行ったのはいつか</t>
    <rPh sb="0" eb="2">
      <t>サイゴ</t>
    </rPh>
    <rPh sb="3" eb="5">
      <t>ソクテイ</t>
    </rPh>
    <rPh sb="6" eb="7">
      <t>オコナ</t>
    </rPh>
    <phoneticPr fontId="4"/>
  </si>
  <si>
    <t>⑪</t>
    <phoneticPr fontId="4"/>
  </si>
  <si>
    <t>院内がん登録にセカンドオピニオン症例を含めている。</t>
    <phoneticPr fontId="4"/>
  </si>
  <si>
    <t>自施設における院内がん情報の集計値に（国立がん研究センターの報告書の内容を含む）について、毎年院内の会議で共有している。</t>
    <rPh sb="0" eb="3">
      <t>ジシセツ</t>
    </rPh>
    <rPh sb="7" eb="9">
      <t>インナイ</t>
    </rPh>
    <rPh sb="11" eb="13">
      <t>ジョウホウ</t>
    </rPh>
    <rPh sb="14" eb="16">
      <t>シュウケイ</t>
    </rPh>
    <rPh sb="16" eb="17">
      <t>アタイ</t>
    </rPh>
    <phoneticPr fontId="4"/>
  </si>
  <si>
    <t>自施設における院内がん情報の集計値について、ホームページや報告書などで、毎年独自に公表している。</t>
    <rPh sb="0" eb="3">
      <t>ジシセツ</t>
    </rPh>
    <rPh sb="7" eb="9">
      <t>インナイ</t>
    </rPh>
    <rPh sb="11" eb="13">
      <t>ジョウホウ</t>
    </rPh>
    <rPh sb="14" eb="16">
      <t>シュウケイ</t>
    </rPh>
    <rPh sb="16" eb="17">
      <t>アタイ</t>
    </rPh>
    <phoneticPr fontId="4"/>
  </si>
  <si>
    <r>
      <t>・別添ファイル名には該当する</t>
    </r>
    <r>
      <rPr>
        <b/>
        <sz val="11"/>
        <color rgb="FFFF0000"/>
        <rFont val="ＭＳ Ｐゴシック"/>
        <family val="3"/>
        <charset val="128"/>
        <scheme val="minor"/>
      </rPr>
      <t>別紙番号</t>
    </r>
    <r>
      <rPr>
        <sz val="11"/>
        <color theme="1"/>
        <rFont val="ＭＳ Ｐゴシック"/>
        <family val="3"/>
        <charset val="128"/>
        <scheme val="minor"/>
      </rPr>
      <t>を頭に付けてください。　例）別紙5_別添.xls</t>
    </r>
    <rPh sb="14" eb="16">
      <t>ベッシ</t>
    </rPh>
    <rPh sb="16" eb="18">
      <t>バンゴウ</t>
    </rPh>
    <rPh sb="30" eb="31">
      <t>レイ</t>
    </rPh>
    <rPh sb="32" eb="34">
      <t>ベッシ</t>
    </rPh>
    <rPh sb="36" eb="38">
      <t>ベッテン</t>
    </rPh>
    <phoneticPr fontId="4"/>
  </si>
  <si>
    <t>当該医療圏に居住するがん患者のうち、２割程度について診療実績がある。
※この場合の診療実績は、各施設の年間新入院がん患者数のうち当該二次医療圏に居住している者を分子とし、患者調査の「病院の推計退院患者数（患者住所地もしくは施設住所地）、２次医療圏×傷病分類別」の当該２次医療圏の悪性新生物の数値を１２倍したものを分母とする。分子の数値はがん診療連携拠点病院現況報告の数値を用い、分母の数値には原則として患者調査の最新公開情報を用いること。</t>
    <rPh sb="64" eb="66">
      <t>トウガイ</t>
    </rPh>
    <rPh sb="66" eb="68">
      <t>ニジ</t>
    </rPh>
    <rPh sb="68" eb="71">
      <t>イリョウケン</t>
    </rPh>
    <rPh sb="72" eb="74">
      <t>キョジュウ</t>
    </rPh>
    <rPh sb="78" eb="79">
      <t>モノ</t>
    </rPh>
    <phoneticPr fontId="4"/>
  </si>
  <si>
    <t>新規指定推薦書の入力について以下をご注意ください。</t>
    <rPh sb="0" eb="2">
      <t>シンキ</t>
    </rPh>
    <rPh sb="2" eb="4">
      <t>シテイ</t>
    </rPh>
    <rPh sb="4" eb="7">
      <t>スイセンショ</t>
    </rPh>
    <rPh sb="8" eb="10">
      <t>ニュウリョク</t>
    </rPh>
    <rPh sb="14" eb="16">
      <t>イカ</t>
    </rPh>
    <rPh sb="18" eb="20">
      <t>チュウイ</t>
    </rPh>
    <phoneticPr fontId="4"/>
  </si>
  <si>
    <t>【がん診療連携拠点病院等　新規指定推薦書（様式３、４）】</t>
    <rPh sb="11" eb="12">
      <t>トウ</t>
    </rPh>
    <rPh sb="17" eb="20">
      <t>スイセンショ</t>
    </rPh>
    <rPh sb="21" eb="23">
      <t>ヨウシキ</t>
    </rPh>
    <phoneticPr fontId="4"/>
  </si>
  <si>
    <t>がん診療連携拠点病院等　新規指定推薦書</t>
    <rPh sb="10" eb="11">
      <t>トウ</t>
    </rPh>
    <rPh sb="12" eb="14">
      <t>シンキ</t>
    </rPh>
    <rPh sb="14" eb="16">
      <t>シテイ</t>
    </rPh>
    <rPh sb="16" eb="19">
      <t>スイセンショ</t>
    </rPh>
    <phoneticPr fontId="4"/>
  </si>
  <si>
    <r>
      <rPr>
        <sz val="9"/>
        <rFont val="ＭＳ Ｐゴシック"/>
        <family val="3"/>
        <charset val="128"/>
      </rPr>
      <t>様式4（機能別）の該当指定要件のA、Bのうち満たしていない項目について別紙1に記載すること。</t>
    </r>
    <r>
      <rPr>
        <sz val="10"/>
        <rFont val="ＭＳ Ｐゴシック"/>
        <family val="3"/>
        <charset val="128"/>
      </rPr>
      <t xml:space="preserve">
</t>
    </r>
    <r>
      <rPr>
        <b/>
        <sz val="9"/>
        <color rgb="FFFF0000"/>
        <rFont val="ＭＳ Ｐゴシック"/>
        <family val="3"/>
        <charset val="128"/>
      </rPr>
      <t/>
    </r>
    <rPh sb="35" eb="37">
      <t>ベッシ</t>
    </rPh>
    <rPh sb="39" eb="41">
      <t>キサイ</t>
    </rPh>
    <phoneticPr fontId="4"/>
  </si>
  <si>
    <t>年間入院患者延べ数に占めるがん患者の割合</t>
    <rPh sb="0" eb="2">
      <t>ネンカン</t>
    </rPh>
    <rPh sb="2" eb="4">
      <t>ニュウイン</t>
    </rPh>
    <rPh sb="4" eb="6">
      <t>カンジャ</t>
    </rPh>
    <rPh sb="6" eb="7">
      <t>ノ</t>
    </rPh>
    <rPh sb="8" eb="9">
      <t>スウ</t>
    </rPh>
    <rPh sb="10" eb="11">
      <t>シ</t>
    </rPh>
    <rPh sb="15" eb="17">
      <t>カンジャ</t>
    </rPh>
    <rPh sb="18" eb="20">
      <t>ワリアイ</t>
    </rPh>
    <phoneticPr fontId="4"/>
  </si>
  <si>
    <t>６．</t>
    <phoneticPr fontId="4"/>
  </si>
  <si>
    <t>国立がん研究センターのQI研究に参加している</t>
    <phoneticPr fontId="4"/>
  </si>
  <si>
    <r>
      <rPr>
        <sz val="14"/>
        <color rgb="FF0070C0"/>
        <rFont val="ＭＳ Ｐゴシック"/>
        <family val="3"/>
        <charset val="128"/>
      </rPr>
      <t>(4)</t>
    </r>
    <r>
      <rPr>
        <sz val="14"/>
        <rFont val="ＭＳ Ｐゴシック"/>
        <family val="3"/>
        <charset val="128"/>
      </rPr>
      <t>職員数</t>
    </r>
    <phoneticPr fontId="4"/>
  </si>
  <si>
    <r>
      <rPr>
        <sz val="14"/>
        <color rgb="FF0070C0"/>
        <rFont val="ＭＳ Ｐゴシック"/>
        <family val="3"/>
        <charset val="128"/>
      </rPr>
      <t>(5)</t>
    </r>
    <r>
      <rPr>
        <sz val="14"/>
        <rFont val="ＭＳ Ｐゴシック"/>
        <family val="3"/>
        <charset val="128"/>
      </rPr>
      <t>その他　</t>
    </r>
    <rPh sb="5" eb="6">
      <t>タ</t>
    </rPh>
    <phoneticPr fontId="4"/>
  </si>
  <si>
    <t>その他の治療法</t>
    <rPh sb="2" eb="3">
      <t>タ</t>
    </rPh>
    <rPh sb="4" eb="6">
      <t>チリョウ</t>
    </rPh>
    <rPh sb="6" eb="7">
      <t>ホウ</t>
    </rPh>
    <phoneticPr fontId="4"/>
  </si>
  <si>
    <t>その他のがん（15歳以上）</t>
    <rPh sb="2" eb="3">
      <t>タ</t>
    </rPh>
    <rPh sb="9" eb="10">
      <t>サイ</t>
    </rPh>
    <rPh sb="10" eb="12">
      <t>イジョウ</t>
    </rPh>
    <phoneticPr fontId="4"/>
  </si>
  <si>
    <t>脊髄腫瘍</t>
    <phoneticPr fontId="4"/>
  </si>
  <si>
    <t>眼腫瘍（眼瞼以外）</t>
    <phoneticPr fontId="4"/>
  </si>
  <si>
    <t>鼻腔・副鼻腔がん</t>
    <phoneticPr fontId="4"/>
  </si>
  <si>
    <t>唾液腺がん</t>
    <phoneticPr fontId="4"/>
  </si>
  <si>
    <t>口腔がん</t>
    <phoneticPr fontId="4"/>
  </si>
  <si>
    <t>咽頭がん（上・中・下）</t>
    <phoneticPr fontId="4"/>
  </si>
  <si>
    <t>喉頭がん</t>
    <phoneticPr fontId="4"/>
  </si>
  <si>
    <t>甲状腺癌</t>
    <phoneticPr fontId="4"/>
  </si>
  <si>
    <t>縦隔腫瘍（胸腺がん、神経原性腫瘍）</t>
    <phoneticPr fontId="4"/>
  </si>
  <si>
    <t>縦隔胚細胞腫瘍</t>
    <phoneticPr fontId="4"/>
  </si>
  <si>
    <t>悪性中皮腫（胸膜）</t>
    <phoneticPr fontId="4"/>
  </si>
  <si>
    <t>悪性中皮腫（腹膜）</t>
    <phoneticPr fontId="4"/>
  </si>
  <si>
    <t>食道がん</t>
    <phoneticPr fontId="4"/>
  </si>
  <si>
    <t>小腸がん</t>
    <phoneticPr fontId="4"/>
  </si>
  <si>
    <t>消化管間質性腫瘍（GIST）</t>
    <phoneticPr fontId="4"/>
  </si>
  <si>
    <t>消化管の神経内分泌腫瘍（NET／NEC)</t>
    <phoneticPr fontId="4"/>
  </si>
  <si>
    <t>胆のう・胆管がん</t>
    <phoneticPr fontId="4"/>
  </si>
  <si>
    <t>すい臓がん（NET/NEC以外）</t>
    <phoneticPr fontId="4"/>
  </si>
  <si>
    <t>すい臓の神経内分泌腫瘍（NET／NEC)</t>
    <phoneticPr fontId="4"/>
  </si>
  <si>
    <t>腹膜偽粘液腫（他のがんの腹膜播種を除く）</t>
    <phoneticPr fontId="4"/>
  </si>
  <si>
    <t>デスモイド腫瘍</t>
    <phoneticPr fontId="4"/>
  </si>
  <si>
    <t>四肢・表在体幹の悪性軟部腫瘍</t>
    <phoneticPr fontId="4"/>
  </si>
  <si>
    <t>後腹膜肉腫</t>
    <phoneticPr fontId="4"/>
  </si>
  <si>
    <t>悪性骨腫瘍</t>
    <phoneticPr fontId="4"/>
  </si>
  <si>
    <t>皮膚の悪性黒色腫</t>
    <phoneticPr fontId="4"/>
  </si>
  <si>
    <t>皮膚がん（悪性黒色腫以外）</t>
    <phoneticPr fontId="4"/>
  </si>
  <si>
    <t>腎がん</t>
    <phoneticPr fontId="4"/>
  </si>
  <si>
    <t>褐色細胞腫・傍神経節腫瘍（頭頸部以外）</t>
    <phoneticPr fontId="4"/>
  </si>
  <si>
    <t>副腎皮質がん</t>
    <phoneticPr fontId="4"/>
  </si>
  <si>
    <t>腎盂尿管がん・膀胱がん</t>
    <phoneticPr fontId="4"/>
  </si>
  <si>
    <t>精巣腫瘍</t>
    <phoneticPr fontId="4"/>
  </si>
  <si>
    <t>子宮がん（頸がん、体がん）（上皮性）</t>
    <phoneticPr fontId="4"/>
  </si>
  <si>
    <t>子宮肉腫</t>
    <phoneticPr fontId="4"/>
  </si>
  <si>
    <t>卵巣がん（上皮性）</t>
    <phoneticPr fontId="4"/>
  </si>
  <si>
    <t>卵巣胚細胞腫瘍</t>
    <phoneticPr fontId="4"/>
  </si>
  <si>
    <t>外陰がん</t>
    <phoneticPr fontId="4"/>
  </si>
  <si>
    <t>悪性リンパ腫</t>
    <phoneticPr fontId="4"/>
  </si>
  <si>
    <t>急性白血病（骨髄性、リンパ性）</t>
    <phoneticPr fontId="4"/>
  </si>
  <si>
    <t>慢性白血病（骨髄性、リンパ性）</t>
    <phoneticPr fontId="4"/>
  </si>
  <si>
    <t>多発性骨髄腫</t>
    <phoneticPr fontId="4"/>
  </si>
  <si>
    <t>原発不明がん</t>
    <phoneticPr fontId="4"/>
  </si>
  <si>
    <t>小児脳腫瘍</t>
    <phoneticPr fontId="4"/>
  </si>
  <si>
    <t>小児眼腫瘍</t>
    <phoneticPr fontId="4"/>
  </si>
  <si>
    <t>小児悪性骨腫瘍</t>
    <phoneticPr fontId="4"/>
  </si>
  <si>
    <t>小児血液腫瘍</t>
    <phoneticPr fontId="4"/>
  </si>
  <si>
    <t>小児固形腫瘍(脳・目・骨以外）</t>
    <phoneticPr fontId="4"/>
  </si>
  <si>
    <t>小児（15歳未満）</t>
    <rPh sb="0" eb="2">
      <t>ショウニ</t>
    </rPh>
    <rPh sb="5" eb="6">
      <t>サイ</t>
    </rPh>
    <rPh sb="6" eb="8">
      <t>ミマン</t>
    </rPh>
    <phoneticPr fontId="4"/>
  </si>
  <si>
    <t>脳腫瘍</t>
    <phoneticPr fontId="4"/>
  </si>
  <si>
    <t>一般社団法人　日本がん・生殖医療学会　認定がん・生殖医療ナビゲーター</t>
    <phoneticPr fontId="4" type="Hiragana"/>
  </si>
  <si>
    <t>一般社団法人　日本生殖心理学会　がん・生殖医療専門心理士</t>
    <phoneticPr fontId="4" type="Hiragana"/>
  </si>
  <si>
    <t>　　　④-1紹介先施設名（複数回答可）</t>
    <phoneticPr fontId="4"/>
  </si>
  <si>
    <t>がんの治療に際する妊孕性温存目的で精子保存を行った患者の人数（令和2年1月1日～12月31日）</t>
    <rPh sb="28" eb="29">
      <t>ニン</t>
    </rPh>
    <phoneticPr fontId="4"/>
  </si>
  <si>
    <t>がんの治療に際する妊孕性温存目的で精巣内精子採取術（Onco-TESE)を行った患者の人数（令和2年1月1日～12月31日）</t>
  </si>
  <si>
    <t>がんの治療に際する妊孕性温存目的で未受精卵子、受精卵（胚）、あるいは、卵巣組織の凍結保存を行った患者の人数（令和2年1月1日～12月31日）</t>
  </si>
  <si>
    <t>院内がん登録数（入院、外来は問わない自施設初回治療分：症例区分20および30）（令和2年1月1日～12月31日）</t>
  </si>
  <si>
    <t>悪性腫瘍の手術件数（令和2年1月1日～12月31日）</t>
  </si>
  <si>
    <t>がんに係る薬物療法のべ患者数（令和2年1月1日～12月31日）</t>
    <rPh sb="5" eb="7">
      <t>ヤクブツ</t>
    </rPh>
    <phoneticPr fontId="4"/>
  </si>
  <si>
    <t>放射線治療のべ患者数（令和2年1月1日～12月31日）</t>
  </si>
  <si>
    <t>令和2年○月○日～令和2年○月○日までの期間、放射線治療機器の入れ替えを行ったため同期間の治療ができなかった。令和2年○月○日以降は通常通りの治療を行っている。また、直近1年間の治療実績は○件であった。</t>
    <rPh sb="5" eb="6">
      <t>ガツ</t>
    </rPh>
    <rPh sb="7" eb="8">
      <t>ニチ</t>
    </rPh>
    <rPh sb="9" eb="11">
      <t>レイワ</t>
    </rPh>
    <rPh sb="14" eb="15">
      <t>ガツ</t>
    </rPh>
    <rPh sb="16" eb="17">
      <t>ニチ</t>
    </rPh>
    <rPh sb="20" eb="22">
      <t>キカン</t>
    </rPh>
    <rPh sb="23" eb="26">
      <t>ホウシャセン</t>
    </rPh>
    <rPh sb="26" eb="28">
      <t>チリョウ</t>
    </rPh>
    <rPh sb="28" eb="30">
      <t>キキ</t>
    </rPh>
    <rPh sb="31" eb="32">
      <t>イ</t>
    </rPh>
    <rPh sb="33" eb="34">
      <t>カ</t>
    </rPh>
    <rPh sb="36" eb="37">
      <t>オコナ</t>
    </rPh>
    <rPh sb="41" eb="44">
      <t>ドウキカン</t>
    </rPh>
    <rPh sb="45" eb="47">
      <t>チリョウ</t>
    </rPh>
    <rPh sb="55" eb="57">
      <t>レイワ</t>
    </rPh>
    <rPh sb="60" eb="61">
      <t>ガツ</t>
    </rPh>
    <rPh sb="62" eb="63">
      <t>ニチ</t>
    </rPh>
    <rPh sb="63" eb="65">
      <t>イコウ</t>
    </rPh>
    <rPh sb="66" eb="68">
      <t>ツウジョウ</t>
    </rPh>
    <rPh sb="68" eb="69">
      <t>ドオ</t>
    </rPh>
    <rPh sb="71" eb="73">
      <t>チリョウ</t>
    </rPh>
    <rPh sb="74" eb="75">
      <t>オコナ</t>
    </rPh>
    <rPh sb="83" eb="85">
      <t>チョッキン</t>
    </rPh>
    <rPh sb="86" eb="88">
      <t>ネンカン</t>
    </rPh>
    <rPh sb="89" eb="91">
      <t>チリョウ</t>
    </rPh>
    <rPh sb="91" eb="93">
      <t>ジッセキ</t>
    </rPh>
    <rPh sb="95" eb="96">
      <t>ケン</t>
    </rPh>
    <phoneticPr fontId="4"/>
  </si>
  <si>
    <t>令和2年1月1日～12月31日</t>
    <rPh sb="0" eb="2">
      <t>レイワ</t>
    </rPh>
    <rPh sb="3" eb="4">
      <t>ネン</t>
    </rPh>
    <rPh sb="5" eb="6">
      <t>ガツ</t>
    </rPh>
    <rPh sb="6" eb="8">
      <t>ツイタチ</t>
    </rPh>
    <rPh sb="11" eb="12">
      <t>ガツ</t>
    </rPh>
    <rPh sb="14" eb="15">
      <t>ニチ</t>
    </rPh>
    <phoneticPr fontId="3"/>
  </si>
  <si>
    <t>令和3年9月1日時点では専任の医師は配置できていないが（兼任で配置している）、令和4年4月1日段階での整備を行う予定である。</t>
    <rPh sb="0" eb="2">
      <t>レイワ</t>
    </rPh>
    <rPh sb="3" eb="4">
      <t>ネン</t>
    </rPh>
    <rPh sb="5" eb="6">
      <t>ガツ</t>
    </rPh>
    <rPh sb="7" eb="8">
      <t>ニチ</t>
    </rPh>
    <rPh sb="8" eb="10">
      <t>ジテン</t>
    </rPh>
    <rPh sb="12" eb="14">
      <t>センニン</t>
    </rPh>
    <rPh sb="15" eb="17">
      <t>イシ</t>
    </rPh>
    <rPh sb="18" eb="20">
      <t>ハイチ</t>
    </rPh>
    <rPh sb="28" eb="30">
      <t>ケンニン</t>
    </rPh>
    <rPh sb="31" eb="33">
      <t>ハイチ</t>
    </rPh>
    <rPh sb="39" eb="41">
      <t>レイワ</t>
    </rPh>
    <rPh sb="42" eb="43">
      <t>ネン</t>
    </rPh>
    <rPh sb="44" eb="45">
      <t>ガツ</t>
    </rPh>
    <rPh sb="46" eb="47">
      <t>ニチ</t>
    </rPh>
    <rPh sb="47" eb="49">
      <t>ダンカイ</t>
    </rPh>
    <rPh sb="51" eb="53">
      <t>セイビ</t>
    </rPh>
    <rPh sb="54" eb="55">
      <t>オコナ</t>
    </rPh>
    <rPh sb="56" eb="58">
      <t>ヨテイ</t>
    </rPh>
    <phoneticPr fontId="4"/>
  </si>
  <si>
    <t>緩和ケアチームのメンバーに関する専門性について、別紙6に記載すること。</t>
    <rPh sb="13" eb="14">
      <t>カン</t>
    </rPh>
    <rPh sb="28" eb="30">
      <t>キサイ</t>
    </rPh>
    <phoneticPr fontId="4"/>
  </si>
  <si>
    <t>いいえの場合、連携体制について別紙10に記載すること。</t>
    <rPh sb="20" eb="22">
      <t>キサイ</t>
    </rPh>
    <phoneticPr fontId="4"/>
  </si>
  <si>
    <t>相談支援センターにおける相談支援の相談件数と相談支援内容について別紙7に記載すること。</t>
    <rPh sb="0" eb="2">
      <t>ソウダン</t>
    </rPh>
    <rPh sb="2" eb="4">
      <t>シエン</t>
    </rPh>
    <rPh sb="12" eb="14">
      <t>ソウダン</t>
    </rPh>
    <rPh sb="14" eb="16">
      <t>シエン</t>
    </rPh>
    <rPh sb="17" eb="19">
      <t>ソウダン</t>
    </rPh>
    <rPh sb="19" eb="21">
      <t>ケンスウ</t>
    </rPh>
    <rPh sb="22" eb="24">
      <t>ソウダン</t>
    </rPh>
    <rPh sb="24" eb="26">
      <t>シエン</t>
    </rPh>
    <rPh sb="26" eb="28">
      <t>ナイヨウ</t>
    </rPh>
    <rPh sb="36" eb="38">
      <t>キサイ</t>
    </rPh>
    <phoneticPr fontId="4"/>
  </si>
  <si>
    <t>相談支援センターの相談対応状況について別紙8に記載すること。</t>
    <rPh sb="0" eb="2">
      <t>ソウダン</t>
    </rPh>
    <rPh sb="2" eb="4">
      <t>シエン</t>
    </rPh>
    <rPh sb="9" eb="11">
      <t>ソウダン</t>
    </rPh>
    <rPh sb="11" eb="13">
      <t>タイオウ</t>
    </rPh>
    <rPh sb="13" eb="15">
      <t>ジョウキョウ</t>
    </rPh>
    <rPh sb="23" eb="25">
      <t>キサイ</t>
    </rPh>
    <phoneticPr fontId="4"/>
  </si>
  <si>
    <t>がんに関する相談答に対する体制について、別紙9に記載すること。</t>
    <rPh sb="3" eb="4">
      <t>カン</t>
    </rPh>
    <rPh sb="6" eb="8">
      <t>ソウダン</t>
    </rPh>
    <rPh sb="8" eb="9">
      <t>トウ</t>
    </rPh>
    <rPh sb="10" eb="11">
      <t>タイ</t>
    </rPh>
    <rPh sb="13" eb="15">
      <t>タイセイ</t>
    </rPh>
    <rPh sb="20" eb="22">
      <t>ベッシ</t>
    </rPh>
    <rPh sb="24" eb="26">
      <t>キサイ</t>
    </rPh>
    <phoneticPr fontId="4"/>
  </si>
  <si>
    <t>院内外がん患者等からの相談に対応するための連携協力体制について、別紙10に記載すること</t>
    <rPh sb="0" eb="1">
      <t>イン</t>
    </rPh>
    <rPh sb="1" eb="3">
      <t>ナイガイ</t>
    </rPh>
    <rPh sb="5" eb="7">
      <t>カンジャ</t>
    </rPh>
    <rPh sb="7" eb="8">
      <t>トウ</t>
    </rPh>
    <rPh sb="11" eb="13">
      <t>ソウダン</t>
    </rPh>
    <rPh sb="14" eb="16">
      <t>タイオウ</t>
    </rPh>
    <rPh sb="21" eb="23">
      <t>レンケイ</t>
    </rPh>
    <rPh sb="23" eb="25">
      <t>キョウリョク</t>
    </rPh>
    <rPh sb="25" eb="27">
      <t>タイセイ</t>
    </rPh>
    <rPh sb="32" eb="34">
      <t>ベッシ</t>
    </rPh>
    <rPh sb="37" eb="39">
      <t>キサイ</t>
    </rPh>
    <phoneticPr fontId="4"/>
  </si>
  <si>
    <t>がんの診療に関連した専門外来の患者・医療者向け問い合わせ窓口について、別紙11に記載すること。</t>
    <rPh sb="3" eb="5">
      <t>シンリョウ</t>
    </rPh>
    <rPh sb="6" eb="8">
      <t>カンレン</t>
    </rPh>
    <rPh sb="10" eb="12">
      <t>センモン</t>
    </rPh>
    <rPh sb="12" eb="14">
      <t>ガイライ</t>
    </rPh>
    <rPh sb="15" eb="17">
      <t>カンジャ</t>
    </rPh>
    <rPh sb="18" eb="20">
      <t>イリョウ</t>
    </rPh>
    <rPh sb="20" eb="21">
      <t>シャ</t>
    </rPh>
    <rPh sb="21" eb="22">
      <t>ム</t>
    </rPh>
    <rPh sb="23" eb="24">
      <t>ト</t>
    </rPh>
    <rPh sb="25" eb="26">
      <t>ア</t>
    </rPh>
    <rPh sb="28" eb="30">
      <t>マドグチ</t>
    </rPh>
    <rPh sb="40" eb="42">
      <t>キサイ</t>
    </rPh>
    <phoneticPr fontId="4"/>
  </si>
  <si>
    <t>院内がん登録を担当する者の状況について、別紙12に記載すること。</t>
    <rPh sb="7" eb="9">
      <t>タントウ</t>
    </rPh>
    <rPh sb="11" eb="12">
      <t>シャ</t>
    </rPh>
    <rPh sb="13" eb="15">
      <t>ジョウキョウ</t>
    </rPh>
    <rPh sb="20" eb="22">
      <t>ベッシ</t>
    </rPh>
    <rPh sb="25" eb="27">
      <t>キサイ</t>
    </rPh>
    <phoneticPr fontId="4"/>
  </si>
  <si>
    <r>
      <t>このシートに貼付することが難しい場合、</t>
    </r>
    <r>
      <rPr>
        <b/>
        <u/>
        <sz val="10"/>
        <color indexed="10"/>
        <rFont val="ＭＳ Ｐゴシック"/>
        <family val="3"/>
        <charset val="128"/>
      </rPr>
      <t>ファイル名の頭に別</t>
    </r>
    <r>
      <rPr>
        <b/>
        <u/>
        <sz val="10"/>
        <color rgb="FFFF0000"/>
        <rFont val="ＭＳ Ｐゴシック"/>
        <family val="3"/>
        <charset val="128"/>
      </rPr>
      <t>紙14を</t>
    </r>
    <r>
      <rPr>
        <b/>
        <u/>
        <sz val="10"/>
        <color indexed="10"/>
        <rFont val="ＭＳ Ｐゴシック"/>
        <family val="3"/>
        <charset val="128"/>
      </rPr>
      <t>付けた</t>
    </r>
    <r>
      <rPr>
        <sz val="10"/>
        <rFont val="ＭＳ Ｐゴシック"/>
        <family val="3"/>
        <charset val="128"/>
      </rPr>
      <t>電子ファイル、別添資料を提出すること。</t>
    </r>
    <rPh sb="25" eb="26">
      <t>アタマ</t>
    </rPh>
    <rPh sb="32" eb="33">
      <t>ツ</t>
    </rPh>
    <phoneticPr fontId="4"/>
  </si>
  <si>
    <t>医療安全に関する研修、活用している第三者による評価を別紙15に記載すること。</t>
    <rPh sb="0" eb="2">
      <t>イリョウ</t>
    </rPh>
    <rPh sb="2" eb="4">
      <t>アンゼン</t>
    </rPh>
    <rPh sb="5" eb="6">
      <t>カン</t>
    </rPh>
    <rPh sb="8" eb="10">
      <t>ケンシュウ</t>
    </rPh>
    <rPh sb="11" eb="13">
      <t>カツヨウ</t>
    </rPh>
    <rPh sb="26" eb="28">
      <t>ベッシ</t>
    </rPh>
    <rPh sb="31" eb="33">
      <t>キサイ</t>
    </rPh>
    <phoneticPr fontId="4"/>
  </si>
  <si>
    <t>自施設の診療機能や診療実績、地域連携に関する実績や活動状況の他、患者QOLについて把握・評価し、課題認識を院内の関係者で共有した上で、組織的な改善策を講じる体制について別紙14に記載すること。</t>
    <rPh sb="0" eb="1">
      <t>ジ</t>
    </rPh>
    <rPh sb="1" eb="3">
      <t>シセツ</t>
    </rPh>
    <rPh sb="4" eb="6">
      <t>シンリョウ</t>
    </rPh>
    <rPh sb="6" eb="8">
      <t>キノウ</t>
    </rPh>
    <rPh sb="9" eb="11">
      <t>シンリョウ</t>
    </rPh>
    <rPh sb="11" eb="13">
      <t>ジッセキ</t>
    </rPh>
    <rPh sb="14" eb="16">
      <t>チイキ</t>
    </rPh>
    <rPh sb="16" eb="18">
      <t>レンケイ</t>
    </rPh>
    <rPh sb="19" eb="20">
      <t>カン</t>
    </rPh>
    <rPh sb="22" eb="24">
      <t>ジッセキ</t>
    </rPh>
    <rPh sb="25" eb="27">
      <t>カツドウ</t>
    </rPh>
    <rPh sb="27" eb="29">
      <t>ジョウキョウ</t>
    </rPh>
    <rPh sb="30" eb="31">
      <t>ホカ</t>
    </rPh>
    <rPh sb="32" eb="34">
      <t>カンジャ</t>
    </rPh>
    <rPh sb="41" eb="43">
      <t>ハアク</t>
    </rPh>
    <rPh sb="44" eb="46">
      <t>ヒョウカ</t>
    </rPh>
    <rPh sb="48" eb="50">
      <t>カダイ</t>
    </rPh>
    <rPh sb="50" eb="52">
      <t>ニンシキ</t>
    </rPh>
    <rPh sb="53" eb="55">
      <t>インナイ</t>
    </rPh>
    <rPh sb="56" eb="59">
      <t>カンケイシャ</t>
    </rPh>
    <rPh sb="60" eb="62">
      <t>キョウユウ</t>
    </rPh>
    <rPh sb="64" eb="65">
      <t>ウエ</t>
    </rPh>
    <rPh sb="67" eb="70">
      <t>ソシキテキ</t>
    </rPh>
    <rPh sb="71" eb="74">
      <t>カイゼンサク</t>
    </rPh>
    <rPh sb="75" eb="76">
      <t>コウ</t>
    </rPh>
    <rPh sb="78" eb="80">
      <t>タイセイ</t>
    </rPh>
    <rPh sb="89" eb="91">
      <t>キサイ</t>
    </rPh>
    <phoneticPr fontId="4"/>
  </si>
  <si>
    <t>相談支援センターの相談対応状況について別紙8に記載すること。</t>
    <phoneticPr fontId="4"/>
  </si>
  <si>
    <t>がんに関する相談等に対する体制について、別紙9に記載すること。</t>
    <rPh sb="3" eb="4">
      <t>カン</t>
    </rPh>
    <rPh sb="6" eb="8">
      <t>ソウダン</t>
    </rPh>
    <rPh sb="8" eb="9">
      <t>トウ</t>
    </rPh>
    <rPh sb="10" eb="11">
      <t>タイ</t>
    </rPh>
    <rPh sb="13" eb="15">
      <t>タイセイ</t>
    </rPh>
    <rPh sb="20" eb="22">
      <t>ベッシ</t>
    </rPh>
    <rPh sb="24" eb="26">
      <t>キサイ</t>
    </rPh>
    <phoneticPr fontId="4"/>
  </si>
  <si>
    <t>人材交流計画について、別紙20に記載すること。</t>
    <rPh sb="16" eb="18">
      <t>キサイ</t>
    </rPh>
    <phoneticPr fontId="4"/>
  </si>
  <si>
    <t>グループ指定を受けるがん診療連携拠点病院との連携と役割分担の状況について別紙19に記載すること。</t>
    <phoneticPr fontId="4"/>
  </si>
  <si>
    <t>上記内容について、別紙18に記載すること。</t>
    <phoneticPr fontId="4"/>
  </si>
  <si>
    <t>特定のがん種に対する集学的治療提供体制について、別紙17に記載すること。</t>
    <rPh sb="0" eb="2">
      <t>トクテイ</t>
    </rPh>
    <rPh sb="5" eb="6">
      <t>シュ</t>
    </rPh>
    <rPh sb="7" eb="8">
      <t>タイ</t>
    </rPh>
    <rPh sb="10" eb="13">
      <t>シュウガクテキ</t>
    </rPh>
    <rPh sb="13" eb="15">
      <t>チリョウ</t>
    </rPh>
    <rPh sb="15" eb="17">
      <t>テイキョウ</t>
    </rPh>
    <rPh sb="17" eb="19">
      <t>タイセイ</t>
    </rPh>
    <rPh sb="29" eb="31">
      <t>キサイ</t>
    </rPh>
    <phoneticPr fontId="4"/>
  </si>
  <si>
    <t>緩和ケアセンターのメンバー（医師および医師以外の診療従事者）の専門性について、別紙16に記載すること。</t>
    <phoneticPr fontId="4"/>
  </si>
  <si>
    <t>臨床試験、治験に関する相談窓口について、別紙13に記載すること。</t>
    <rPh sb="0" eb="2">
      <t>リンショウ</t>
    </rPh>
    <rPh sb="2" eb="4">
      <t>シケン</t>
    </rPh>
    <rPh sb="5" eb="7">
      <t>チケン</t>
    </rPh>
    <rPh sb="8" eb="9">
      <t>カン</t>
    </rPh>
    <rPh sb="11" eb="13">
      <t>ソウダン</t>
    </rPh>
    <rPh sb="13" eb="15">
      <t>マドグチ</t>
    </rPh>
    <rPh sb="20" eb="22">
      <t>ベッシ</t>
    </rPh>
    <rPh sb="25" eb="27">
      <t>キサイ</t>
    </rPh>
    <phoneticPr fontId="4"/>
  </si>
  <si>
    <r>
      <t>緊急な治療が必要な患者や合併症を持ち高度な周術期管理が必要な患者に対するがん診療連携拠点病院等と連携による診療体制について、必要に応じ図等を用いわかりやすく説明してください。
このシートに貼付することが難しい場合、</t>
    </r>
    <r>
      <rPr>
        <b/>
        <u/>
        <sz val="10"/>
        <color indexed="10"/>
        <rFont val="ＭＳ Ｐゴシック"/>
        <family val="3"/>
        <charset val="128"/>
      </rPr>
      <t>ファイル名の頭に</t>
    </r>
    <r>
      <rPr>
        <b/>
        <u/>
        <sz val="10"/>
        <color rgb="FFFF0000"/>
        <rFont val="ＭＳ Ｐゴシック"/>
        <family val="3"/>
        <charset val="128"/>
      </rPr>
      <t>別紙18を付け</t>
    </r>
    <r>
      <rPr>
        <b/>
        <u/>
        <sz val="10"/>
        <color indexed="10"/>
        <rFont val="ＭＳ Ｐゴシック"/>
        <family val="3"/>
        <charset val="128"/>
      </rPr>
      <t>た</t>
    </r>
    <r>
      <rPr>
        <sz val="10"/>
        <rFont val="ＭＳ Ｐゴシック"/>
        <family val="3"/>
        <charset val="128"/>
      </rPr>
      <t>電子ファイル、別添資料を提出すること。</t>
    </r>
    <rPh sb="53" eb="55">
      <t>シンリョウ</t>
    </rPh>
    <rPh sb="62" eb="64">
      <t>ヒツヨウ</t>
    </rPh>
    <rPh sb="113" eb="114">
      <t>アタマ</t>
    </rPh>
    <rPh sb="120" eb="121">
      <t>ツ</t>
    </rPh>
    <phoneticPr fontId="4"/>
  </si>
  <si>
    <r>
      <t>特定のがん種に対する集学的治療提供体制について、都道府県内で最も多くの患者を診療していることを明記し、必要に応じ図等を用いわかりやすく説明してください。
このシートのほかに資料がある場合は、</t>
    </r>
    <r>
      <rPr>
        <b/>
        <u/>
        <sz val="10"/>
        <color indexed="10"/>
        <rFont val="ＭＳ Ｐゴシック"/>
        <family val="3"/>
        <charset val="128"/>
      </rPr>
      <t>ファイル名の頭に別紙17を付けた</t>
    </r>
    <r>
      <rPr>
        <sz val="10"/>
        <rFont val="ＭＳ Ｐゴシック"/>
        <family val="3"/>
        <charset val="128"/>
      </rPr>
      <t>電子ファイル、別添資料を提出すること。</t>
    </r>
    <rPh sb="47" eb="49">
      <t>メイキ</t>
    </rPh>
    <rPh sb="51" eb="53">
      <t>ヒツヨウ</t>
    </rPh>
    <rPh sb="86" eb="88">
      <t>シリョウ</t>
    </rPh>
    <rPh sb="101" eb="102">
      <t>アタマ</t>
    </rPh>
    <rPh sb="108" eb="109">
      <t>ツ</t>
    </rPh>
    <phoneticPr fontId="4"/>
  </si>
  <si>
    <r>
      <t>※ がん診療に関連した専門外来の「対象となる疾患名」の項目は、以下の表の疾患名を用いて記載してください。
　　表の中に、該当する病名がない場合は、その病名を直接記載してください。
　　また、すべてのがん種が対象となる場合は、「</t>
    </r>
    <r>
      <rPr>
        <b/>
        <sz val="11"/>
        <color rgb="FFFF0000"/>
        <rFont val="ＭＳ Ｐゴシック"/>
        <family val="3"/>
        <charset val="128"/>
      </rPr>
      <t>すべてのがん</t>
    </r>
    <r>
      <rPr>
        <sz val="11"/>
        <rFont val="ＭＳ Ｐゴシック"/>
        <family val="3"/>
        <charset val="128"/>
      </rPr>
      <t>」と記載してください。
※ がん患者カウンセリングについては、</t>
    </r>
    <r>
      <rPr>
        <b/>
        <sz val="11"/>
        <color indexed="10"/>
        <rFont val="ＭＳ Ｐゴシック"/>
        <family val="3"/>
        <charset val="128"/>
      </rPr>
      <t>別紙8の下段</t>
    </r>
    <r>
      <rPr>
        <sz val="11"/>
        <rFont val="ＭＳ Ｐゴシック"/>
        <family val="3"/>
        <charset val="128"/>
      </rPr>
      <t>に記載してください。</t>
    </r>
    <rPh sb="4" eb="6">
      <t>シンリョウ</t>
    </rPh>
    <rPh sb="7" eb="9">
      <t>カンレン</t>
    </rPh>
    <rPh sb="11" eb="13">
      <t>センモン</t>
    </rPh>
    <rPh sb="13" eb="15">
      <t>ガイライ</t>
    </rPh>
    <rPh sb="17" eb="19">
      <t>タイショウ</t>
    </rPh>
    <rPh sb="22" eb="24">
      <t>シッカン</t>
    </rPh>
    <rPh sb="24" eb="25">
      <t>ナ</t>
    </rPh>
    <rPh sb="36" eb="38">
      <t>シッカン</t>
    </rPh>
    <rPh sb="43" eb="45">
      <t>キサイ</t>
    </rPh>
    <rPh sb="101" eb="102">
      <t>シュ</t>
    </rPh>
    <rPh sb="103" eb="105">
      <t>タイショウ</t>
    </rPh>
    <rPh sb="108" eb="110">
      <t>バアイ</t>
    </rPh>
    <rPh sb="121" eb="123">
      <t>キサイ</t>
    </rPh>
    <rPh sb="135" eb="137">
      <t>カンジャ</t>
    </rPh>
    <rPh sb="154" eb="156">
      <t>カダン</t>
    </rPh>
    <phoneticPr fontId="4"/>
  </si>
  <si>
    <t>グループ指定を受けている場合、その状況について別紙21に記載すること。</t>
    <rPh sb="4" eb="6">
      <t>してい</t>
    </rPh>
    <rPh sb="7" eb="8">
      <t>う</t>
    </rPh>
    <rPh sb="12" eb="14">
      <t>ばあい</t>
    </rPh>
    <rPh sb="17" eb="19">
      <t>じょうきょう</t>
    </rPh>
    <rPh sb="23" eb="25">
      <t>べっし</t>
    </rPh>
    <rPh sb="28" eb="30">
      <t>きさい</t>
    </rPh>
    <phoneticPr fontId="4" type="Hiragana"/>
  </si>
  <si>
    <t>　　　①-1意思決定支援に関わる医療従事者による相談会を院内で実施している</t>
    <phoneticPr fontId="4"/>
  </si>
  <si>
    <t>　　　①-2意思決定支援に関わる医療従事者による相談を院外の施設に依頼している</t>
    <phoneticPr fontId="4"/>
  </si>
  <si>
    <t>　③自治体のがん・生殖医療ネットワークを通じて、生殖医療を専門とする施設に紹介している</t>
    <rPh sb="2" eb="5">
      <t>ジチタイ</t>
    </rPh>
    <rPh sb="9" eb="11">
      <t>セイショク</t>
    </rPh>
    <rPh sb="11" eb="13">
      <t>イリョウ</t>
    </rPh>
    <rPh sb="20" eb="21">
      <t>ツウ</t>
    </rPh>
    <rPh sb="24" eb="26">
      <t>セイショク</t>
    </rPh>
    <rPh sb="26" eb="28">
      <t>イリョウ</t>
    </rPh>
    <rPh sb="29" eb="31">
      <t>センモン</t>
    </rPh>
    <rPh sb="34" eb="36">
      <t>シセツ</t>
    </rPh>
    <rPh sb="37" eb="39">
      <t>ショウカイ</t>
    </rPh>
    <phoneticPr fontId="4"/>
  </si>
  <si>
    <t>　④他の自治体のがん・生殖医療ネットワークを通じて、生殖医療を専門とする施設に紹介している</t>
    <phoneticPr fontId="4"/>
  </si>
  <si>
    <t>　　　⑤-1研修会を院内で実施している</t>
    <phoneticPr fontId="4"/>
  </si>
  <si>
    <t>　　　⑤-2学会等の研修会への参加を励行している</t>
    <phoneticPr fontId="4"/>
  </si>
  <si>
    <t>※◎の項目については、院内がん登録全国集計データから症例数をがん情報サービスにて掲載・公開することがあります。症例数の集計においては各行の単位よりも詳細に区分します。</t>
    <phoneticPr fontId="4"/>
  </si>
  <si>
    <t>-</t>
    <phoneticPr fontId="4"/>
  </si>
  <si>
    <t>別紙8</t>
  </si>
  <si>
    <t>以下は、都道府県がん診療連携拠点病院の場合のみ記入してください。</t>
    <rPh sb="0" eb="2">
      <t>イカ</t>
    </rPh>
    <rPh sb="23" eb="25">
      <t>キニュウ</t>
    </rPh>
    <phoneticPr fontId="4"/>
  </si>
  <si>
    <t>　⑤意思決定支援に関わる人材育成を実施している　→「いいえ」の場合は⑤-1、⑤-2は「いいえ」を記入ください。</t>
    <rPh sb="48" eb="50">
      <t>キニュウ</t>
    </rPh>
    <phoneticPr fontId="4"/>
  </si>
  <si>
    <r>
      <t>「がん等の診療に携わる医師等に対する緩和ケア研修会の開催指針」（平成29年12月１日付け健発1201第２号厚生労働省健康局長通知の別添）に準拠し、当該医療圏においてがん診療に携わる医師を対象とした緩和ケアに関する研修を、都道府県と協議の上、開催している。</t>
    </r>
    <r>
      <rPr>
        <sz val="7"/>
        <color theme="1"/>
        <rFont val="ＭＳ Ｐゴシック"/>
        <family val="3"/>
        <charset val="128"/>
      </rPr>
      <t xml:space="preserve">
また、自施設に所属する臨床研修医及び１年以上自施設に所属するがん診療に携わる医師・歯科医師が当該研修を修了する体制を整備し、受講率を現況報告において、報告している。 </t>
    </r>
    <phoneticPr fontId="4"/>
  </si>
  <si>
    <t>病理診断（令和2年1月1日～12月31日）</t>
    <phoneticPr fontId="4"/>
  </si>
  <si>
    <t>細胞診診断（令和2年1月1日～12月31日）</t>
    <phoneticPr fontId="4" type="Hiragana"/>
  </si>
  <si>
    <t>病理組織迅速組織顕微鏡検査（令和2年1月1日～12月31日）</t>
    <phoneticPr fontId="4" type="Hiragana"/>
  </si>
  <si>
    <t>(6)患者数・診療件数の状況</t>
    <rPh sb="7" eb="9">
      <t>シンリョウ</t>
    </rPh>
    <rPh sb="9" eb="11">
      <t>ケンスウ</t>
    </rPh>
    <phoneticPr fontId="4"/>
  </si>
  <si>
    <t>年間入院患者延べ数（令和2年1月1日～12月31日）※1</t>
    <rPh sb="0" eb="2">
      <t>ネンカン</t>
    </rPh>
    <rPh sb="2" eb="4">
      <t>ニュウイン</t>
    </rPh>
    <rPh sb="4" eb="6">
      <t>カンジャ</t>
    </rPh>
    <rPh sb="6" eb="7">
      <t>ノ</t>
    </rPh>
    <rPh sb="8" eb="9">
      <t>スウ</t>
    </rPh>
    <phoneticPr fontId="4"/>
  </si>
  <si>
    <t>年間入院がん患者延べ数（令和2年1月1日～12月31日）※2</t>
    <rPh sb="0" eb="2">
      <t>ネンカン</t>
    </rPh>
    <rPh sb="2" eb="4">
      <t>ニュウイン</t>
    </rPh>
    <rPh sb="6" eb="8">
      <t>カンジャ</t>
    </rPh>
    <rPh sb="8" eb="9">
      <t>ノ</t>
    </rPh>
    <rPh sb="10" eb="11">
      <t>スウ</t>
    </rPh>
    <phoneticPr fontId="4"/>
  </si>
  <si>
    <t>年間外来がん患者延べ数（令和2年1月1日～12月31日）※3</t>
    <rPh sb="0" eb="2">
      <t>ネンカン</t>
    </rPh>
    <rPh sb="2" eb="4">
      <t>ガイライ</t>
    </rPh>
    <rPh sb="6" eb="8">
      <t>カンジャ</t>
    </rPh>
    <rPh sb="8" eb="9">
      <t>ノ</t>
    </rPh>
    <rPh sb="10" eb="11">
      <t>カズ</t>
    </rPh>
    <phoneticPr fontId="4"/>
  </si>
  <si>
    <t>年間院内死亡がん患者数（令和2年1月1日～12月31日）</t>
    <rPh sb="0" eb="2">
      <t>ねんかん</t>
    </rPh>
    <rPh sb="2" eb="4">
      <t>いんない</t>
    </rPh>
    <rPh sb="4" eb="6">
      <t>しぼう</t>
    </rPh>
    <rPh sb="8" eb="11">
      <t>かんじゃすう</t>
    </rPh>
    <phoneticPr fontId="4" type="Hiragana"/>
  </si>
  <si>
    <t>※1 例えば、同一患者が当月中に2回入院した場合は2件とする。入院した患者がその日のうちに退院あるいは死亡した場合も1日として計上する。
※2 がん患者数等は、がんを主たる病名に確定診断されたものについて計上すること。
※3 年間外来がん患者延べ数は、当年の新来、再来がん患者及び往診、巡回診療、健康診断、人間ドック等を行い、診療録の作成または記載の追加を行ったがん患者の延べ数を記入する。同一患者が2つ以上の診療科を受診し、それぞれの診療科で診療録の作成または記載の追加を行った場合、それぞれの外来患者として計上する。</t>
    <rPh sb="59" eb="60">
      <t>ニチ</t>
    </rPh>
    <rPh sb="89" eb="91">
      <t>カクテイ</t>
    </rPh>
    <rPh sb="91" eb="93">
      <t>シンダン</t>
    </rPh>
    <rPh sb="113" eb="115">
      <t>ネンカン</t>
    </rPh>
    <rPh sb="121" eb="122">
      <t>ノ</t>
    </rPh>
    <rPh sb="186" eb="187">
      <t>ノ</t>
    </rPh>
    <phoneticPr fontId="4"/>
  </si>
  <si>
    <t>(7)地域がん診療病院とグループ指定を受けている。</t>
    <rPh sb="3" eb="5">
      <t>チイキ</t>
    </rPh>
    <rPh sb="7" eb="9">
      <t>シンリョウ</t>
    </rPh>
    <rPh sb="9" eb="11">
      <t>ビョウイン</t>
    </rPh>
    <rPh sb="16" eb="18">
      <t>シテイ</t>
    </rPh>
    <rPh sb="19" eb="20">
      <t>ウ</t>
    </rPh>
    <phoneticPr fontId="4"/>
  </si>
  <si>
    <r>
      <t>回開催</t>
    </r>
    <r>
      <rPr>
        <sz val="10"/>
        <rFont val="ＭＳ Ｐゴシック"/>
        <family val="3"/>
        <charset val="128"/>
      </rPr>
      <t>（令和2年1月～12月）</t>
    </r>
    <rPh sb="0" eb="1">
      <t>カイ</t>
    </rPh>
    <rPh sb="1" eb="3">
      <t>カイサイ</t>
    </rPh>
    <rPh sb="4" eb="6">
      <t>レイワ</t>
    </rPh>
    <rPh sb="7" eb="8">
      <t>ネン</t>
    </rPh>
    <rPh sb="9" eb="10">
      <t>ガツ</t>
    </rPh>
    <rPh sb="13" eb="14">
      <t>ガツ</t>
    </rPh>
    <phoneticPr fontId="4"/>
  </si>
  <si>
    <t>令和３年９月１日時点について記載</t>
    <rPh sb="0" eb="2">
      <t>れいわ</t>
    </rPh>
    <rPh sb="3" eb="4">
      <t>ねん</t>
    </rPh>
    <phoneticPr fontId="4" type="Hiragana"/>
  </si>
  <si>
    <t>※印刷範囲外です。メモ書きとして使えますが、提出前には個人情報などの記載がないことをご確認ください。</t>
    <rPh sb="1" eb="3">
      <t>インサツ</t>
    </rPh>
    <rPh sb="3" eb="5">
      <t>ハンイ</t>
    </rPh>
    <rPh sb="5" eb="6">
      <t>ガイ</t>
    </rPh>
    <rPh sb="11" eb="12">
      <t>ガ</t>
    </rPh>
    <rPh sb="16" eb="17">
      <t>ツカ</t>
    </rPh>
    <rPh sb="22" eb="24">
      <t>テイシュツ</t>
    </rPh>
    <rPh sb="24" eb="25">
      <t>マエ</t>
    </rPh>
    <rPh sb="27" eb="29">
      <t>コジン</t>
    </rPh>
    <rPh sb="29" eb="31">
      <t>ジョウホウ</t>
    </rPh>
    <rPh sb="34" eb="36">
      <t>キサイ</t>
    </rPh>
    <rPh sb="43" eb="45">
      <t>カクニン</t>
    </rPh>
    <phoneticPr fontId="4"/>
  </si>
  <si>
    <r>
      <t>令和</t>
    </r>
    <r>
      <rPr>
        <sz val="11"/>
        <rFont val="ＭＳ Ｐゴシック"/>
        <family val="3"/>
        <charset val="128"/>
      </rPr>
      <t>３年9月1日現在</t>
    </r>
    <rPh sb="0" eb="2">
      <t>レイワ</t>
    </rPh>
    <rPh sb="3" eb="4">
      <t>ネン</t>
    </rPh>
    <phoneticPr fontId="3"/>
  </si>
  <si>
    <t>自施設での緩和的放射線治療の実施件数（治療計画毎の）を記載すること。（令和2年1月1日～12月31日）</t>
    <rPh sb="0" eb="1">
      <t>ジ</t>
    </rPh>
    <rPh sb="1" eb="3">
      <t>シセツ</t>
    </rPh>
    <rPh sb="14" eb="16">
      <t>ジッシ</t>
    </rPh>
    <rPh sb="16" eb="18">
      <t>ケンスウ</t>
    </rPh>
    <rPh sb="19" eb="21">
      <t>チリョウ</t>
    </rPh>
    <rPh sb="21" eb="23">
      <t>ケイカク</t>
    </rPh>
    <rPh sb="23" eb="24">
      <t>ゴト</t>
    </rPh>
    <rPh sb="27" eb="29">
      <t>キサイ</t>
    </rPh>
    <phoneticPr fontId="4"/>
  </si>
  <si>
    <t>緩和ケアチームに配置される、専任の身体症状の緩和に携わる専門的な知識および技能を有する常勤の医師の人数</t>
    <rPh sb="8" eb="10">
      <t>ハイチ</t>
    </rPh>
    <rPh sb="14" eb="16">
      <t>センニン</t>
    </rPh>
    <rPh sb="43" eb="45">
      <t>ジョウキン</t>
    </rPh>
    <phoneticPr fontId="4"/>
  </si>
  <si>
    <t>がんの治療に際する妊孕性温存目的で精巣内精子採取術（Onco-TESE)を行った患者の人数（令和2年1月1日～12月31日）</t>
    <phoneticPr fontId="4"/>
  </si>
  <si>
    <t>がんの治療に際する妊孕性温存目的で未受精卵子、受精卵（胚）、あるいは、卵巣組織の凍結保存を行った患者の人数（令和2年1月1日～12月31日）</t>
    <phoneticPr fontId="4"/>
  </si>
  <si>
    <t>全てのがんを対象としたのべ患者数　（令和2年1月1日～12月31日の間に放射線治療を開始した患者数）</t>
    <phoneticPr fontId="4"/>
  </si>
  <si>
    <t>我が国に多いがんを対象としたのべ患者数　（令和2年1月1日～12月31日の間に放射線治療を開始した患者数）</t>
    <rPh sb="16" eb="18">
      <t>カンジャ</t>
    </rPh>
    <rPh sb="18" eb="19">
      <t>スウ</t>
    </rPh>
    <phoneticPr fontId="4"/>
  </si>
  <si>
    <t>緩和ケアチームに対する新規診療症例の状況（重複可）（令和2年1月1日～12月31日）</t>
    <rPh sb="0" eb="2">
      <t>カンワ</t>
    </rPh>
    <rPh sb="8" eb="9">
      <t>タイ</t>
    </rPh>
    <rPh sb="11" eb="13">
      <t>シンキ</t>
    </rPh>
    <rPh sb="13" eb="15">
      <t>シンリョウ</t>
    </rPh>
    <rPh sb="15" eb="17">
      <t>ショウレイ</t>
    </rPh>
    <rPh sb="18" eb="20">
      <t>ジョウキョウ</t>
    </rPh>
    <rPh sb="21" eb="23">
      <t>チョウフク</t>
    </rPh>
    <rPh sb="23" eb="24">
      <t>カ</t>
    </rPh>
    <phoneticPr fontId="4"/>
  </si>
  <si>
    <t>学校における児童、生徒へのがん教育に、当該医療機関の医師等の医療従事者を派遣した延べ回数（令和2年4月1日～令和3年3月31日）</t>
    <phoneticPr fontId="4"/>
  </si>
  <si>
    <t>がん患者カウンセリングの提供体制について別紙8に記入すること。</t>
    <phoneticPr fontId="4"/>
  </si>
  <si>
    <t>※以下の表の我が国に多いがんおよびその他のがんについて、各医療機関における治療の実施状況を下の凡例に基づいて記載してください。</t>
    <rPh sb="1" eb="3">
      <t>イカ</t>
    </rPh>
    <rPh sb="4" eb="5">
      <t>ヒョウ</t>
    </rPh>
    <rPh sb="6" eb="7">
      <t>ワ</t>
    </rPh>
    <rPh sb="8" eb="9">
      <t>クニ</t>
    </rPh>
    <rPh sb="10" eb="11">
      <t>オオ</t>
    </rPh>
    <rPh sb="28" eb="29">
      <t>カク</t>
    </rPh>
    <rPh sb="29" eb="31">
      <t>イリョウ</t>
    </rPh>
    <rPh sb="31" eb="33">
      <t>キカン</t>
    </rPh>
    <rPh sb="37" eb="39">
      <t>チリョウ</t>
    </rPh>
    <rPh sb="40" eb="42">
      <t>ジッシ</t>
    </rPh>
    <rPh sb="42" eb="44">
      <t>ジョウキョウ</t>
    </rPh>
    <rPh sb="45" eb="46">
      <t>シタ</t>
    </rPh>
    <rPh sb="47" eb="49">
      <t>ハンレイ</t>
    </rPh>
    <rPh sb="50" eb="51">
      <t>モト</t>
    </rPh>
    <rPh sb="54" eb="56">
      <t>キサイ</t>
    </rPh>
    <phoneticPr fontId="4"/>
  </si>
  <si>
    <t>治療の実施状況　凡例：（◎：治療実績が常にある　　○：治療可能である　　×：治療を実施していない）</t>
    <rPh sb="8" eb="10">
      <t>ハンレイ</t>
    </rPh>
    <rPh sb="38" eb="40">
      <t>チリョウ</t>
    </rPh>
    <rPh sb="41" eb="43">
      <t>ジッシ</t>
    </rPh>
    <phoneticPr fontId="4"/>
  </si>
  <si>
    <r>
      <t>令和</t>
    </r>
    <r>
      <rPr>
        <sz val="11"/>
        <rFont val="ＭＳ Ｐゴシック"/>
        <family val="3"/>
        <charset val="128"/>
      </rPr>
      <t>３年9月1日現在</t>
    </r>
    <rPh sb="0" eb="2">
      <t>レイワ</t>
    </rPh>
    <rPh sb="3" eb="4">
      <t>ネン</t>
    </rPh>
    <rPh sb="8" eb="10">
      <t>ゲンザイ</t>
    </rPh>
    <phoneticPr fontId="3"/>
  </si>
  <si>
    <r>
      <t>緩和ケア外来患者の年間受診患者のべ数（</t>
    </r>
    <r>
      <rPr>
        <sz val="11"/>
        <rFont val="ＭＳ Ｐゴシック"/>
        <family val="3"/>
        <charset val="128"/>
      </rPr>
      <t>令和2年1月1日～12月31日）</t>
    </r>
    <rPh sb="0" eb="2">
      <t>カンワ</t>
    </rPh>
    <rPh sb="4" eb="6">
      <t>ガイライ</t>
    </rPh>
    <phoneticPr fontId="4"/>
  </si>
  <si>
    <r>
      <t>緩和ケア外来患者の年間新規診療症例数（</t>
    </r>
    <r>
      <rPr>
        <sz val="11"/>
        <rFont val="ＭＳ Ｐゴシック"/>
        <family val="3"/>
        <charset val="128"/>
      </rPr>
      <t>令和2年1月1日～12月31日）</t>
    </r>
    <rPh sb="0" eb="2">
      <t>カンワ</t>
    </rPh>
    <rPh sb="4" eb="6">
      <t>ガイライ</t>
    </rPh>
    <rPh sb="6" eb="8">
      <t>カンジャ</t>
    </rPh>
    <rPh sb="9" eb="11">
      <t>ネンカン</t>
    </rPh>
    <rPh sb="11" eb="13">
      <t>シンキ</t>
    </rPh>
    <rPh sb="13" eb="15">
      <t>シンリョウ</t>
    </rPh>
    <rPh sb="15" eb="17">
      <t>ショウレイ</t>
    </rPh>
    <rPh sb="17" eb="18">
      <t>スウ</t>
    </rPh>
    <phoneticPr fontId="4"/>
  </si>
  <si>
    <r>
      <t>地域の医療機関からの年間新規紹介患者数（</t>
    </r>
    <r>
      <rPr>
        <sz val="11"/>
        <rFont val="ＭＳ Ｐゴシック"/>
        <family val="3"/>
        <charset val="128"/>
      </rPr>
      <t>令和2年1月1日～12月31日）</t>
    </r>
    <rPh sb="0" eb="2">
      <t>チイキ</t>
    </rPh>
    <rPh sb="3" eb="5">
      <t>イリョウ</t>
    </rPh>
    <rPh sb="5" eb="7">
      <t>キカン</t>
    </rPh>
    <rPh sb="10" eb="12">
      <t>ネンカン</t>
    </rPh>
    <rPh sb="12" eb="14">
      <t>シンキ</t>
    </rPh>
    <rPh sb="14" eb="16">
      <t>ショウカイ</t>
    </rPh>
    <rPh sb="16" eb="19">
      <t>カンジャスウ</t>
    </rPh>
    <phoneticPr fontId="4"/>
  </si>
  <si>
    <r>
      <t>主な診療内容・特色</t>
    </r>
    <r>
      <rPr>
        <sz val="11"/>
        <rFont val="ＭＳ Ｐゴシック"/>
        <family val="3"/>
        <charset val="128"/>
      </rPr>
      <t>・アピールポイント</t>
    </r>
    <rPh sb="0" eb="1">
      <t>オモ</t>
    </rPh>
    <rPh sb="2" eb="4">
      <t>シンリョウ</t>
    </rPh>
    <rPh sb="4" eb="6">
      <t>ナイヨウ</t>
    </rPh>
    <rPh sb="7" eb="9">
      <t>トクショク</t>
    </rPh>
    <phoneticPr fontId="4"/>
  </si>
  <si>
    <r>
      <t>令和</t>
    </r>
    <r>
      <rPr>
        <sz val="11"/>
        <rFont val="ＭＳ Ｐゴシック"/>
        <family val="3"/>
        <charset val="128"/>
      </rPr>
      <t>３年9月1日現在</t>
    </r>
    <rPh sb="0" eb="2">
      <t>レイワ</t>
    </rPh>
    <rPh sb="3" eb="4">
      <t>ネン</t>
    </rPh>
    <rPh sb="5" eb="6">
      <t>ツキ</t>
    </rPh>
    <rPh sb="7" eb="8">
      <t>ヒ</t>
    </rPh>
    <rPh sb="8" eb="10">
      <t>ゲンザイ</t>
    </rPh>
    <phoneticPr fontId="4"/>
  </si>
  <si>
    <r>
      <t>令和</t>
    </r>
    <r>
      <rPr>
        <sz val="11"/>
        <rFont val="ＭＳ Ｐゴシック"/>
        <family val="3"/>
        <charset val="128"/>
      </rPr>
      <t>３年9月1日現在</t>
    </r>
    <rPh sb="0" eb="2">
      <t>レイワ</t>
    </rPh>
    <rPh sb="3" eb="4">
      <t>ネン</t>
    </rPh>
    <phoneticPr fontId="4"/>
  </si>
  <si>
    <t>緩和ケア病棟の年間新入院患者数（令和2年1月1日～12月31日）</t>
    <rPh sb="0" eb="2">
      <t>カンワ</t>
    </rPh>
    <rPh sb="4" eb="6">
      <t>ビョウトウ</t>
    </rPh>
    <rPh sb="7" eb="9">
      <t>ネンカン</t>
    </rPh>
    <rPh sb="9" eb="10">
      <t>シン</t>
    </rPh>
    <rPh sb="10" eb="12">
      <t>ニュウイン</t>
    </rPh>
    <rPh sb="12" eb="14">
      <t>カンジャ</t>
    </rPh>
    <rPh sb="14" eb="15">
      <t>スウ</t>
    </rPh>
    <phoneticPr fontId="4"/>
  </si>
  <si>
    <t>緩和ケア病棟の年間死亡患者数（令和2年1月1日～12月31日）</t>
    <rPh sb="0" eb="2">
      <t>カンワ</t>
    </rPh>
    <rPh sb="4" eb="6">
      <t>ビョウトウ</t>
    </rPh>
    <rPh sb="7" eb="9">
      <t>ネンカン</t>
    </rPh>
    <rPh sb="9" eb="11">
      <t>シボウ</t>
    </rPh>
    <rPh sb="11" eb="13">
      <t>カンジャ</t>
    </rPh>
    <rPh sb="13" eb="14">
      <t>スウ</t>
    </rPh>
    <phoneticPr fontId="4"/>
  </si>
  <si>
    <t>（令和2年1月1日～12月31日）</t>
    <phoneticPr fontId="4"/>
  </si>
  <si>
    <t>・緊急緩和ケア病床の入院患者数（令和2年1月1日～12月31日）</t>
    <rPh sb="1" eb="3">
      <t>キンキュウ</t>
    </rPh>
    <rPh sb="3" eb="5">
      <t>カンワ</t>
    </rPh>
    <rPh sb="7" eb="9">
      <t>ビョウショウ</t>
    </rPh>
    <rPh sb="10" eb="12">
      <t>ニュウイン</t>
    </rPh>
    <rPh sb="12" eb="15">
      <t>カンジャスウ</t>
    </rPh>
    <phoneticPr fontId="4"/>
  </si>
  <si>
    <r>
      <t>●年間の相談総件数（</t>
    </r>
    <r>
      <rPr>
        <sz val="11"/>
        <rFont val="ＭＳ Ｐゴシック"/>
        <family val="3"/>
        <charset val="128"/>
      </rPr>
      <t>令和2年1月1日～12月31日）</t>
    </r>
    <rPh sb="1" eb="3">
      <t>ネンカン</t>
    </rPh>
    <rPh sb="4" eb="6">
      <t>ソウダン</t>
    </rPh>
    <rPh sb="6" eb="7">
      <t>ソウ</t>
    </rPh>
    <rPh sb="7" eb="9">
      <t>ケンスウ</t>
    </rPh>
    <phoneticPr fontId="4"/>
  </si>
  <si>
    <t>１．相談件数（令和2年1月1日～12月31日）</t>
    <phoneticPr fontId="4"/>
  </si>
  <si>
    <t>●以下の内容についてそれぞれ相談件数を記載してください。（令和2年1月1日～12月31日）</t>
    <rPh sb="1" eb="3">
      <t>イカ</t>
    </rPh>
    <rPh sb="4" eb="6">
      <t>ナイヨウ</t>
    </rPh>
    <rPh sb="14" eb="16">
      <t>ソウダン</t>
    </rPh>
    <rPh sb="16" eb="18">
      <t>ケンスウ</t>
    </rPh>
    <rPh sb="19" eb="21">
      <t>キサイ</t>
    </rPh>
    <phoneticPr fontId="4"/>
  </si>
  <si>
    <r>
      <t>令和</t>
    </r>
    <r>
      <rPr>
        <sz val="11"/>
        <rFont val="ＭＳ Ｐゴシック"/>
        <family val="3"/>
        <charset val="128"/>
      </rPr>
      <t>３年9月1日現在</t>
    </r>
    <rPh sb="0" eb="2">
      <t>レイワ</t>
    </rPh>
    <rPh sb="3" eb="4">
      <t>ネン</t>
    </rPh>
    <rPh sb="4" eb="5">
      <t>ガンネン</t>
    </rPh>
    <rPh sb="5" eb="6">
      <t>ツキ</t>
    </rPh>
    <rPh sb="7" eb="8">
      <t>ヒ</t>
    </rPh>
    <rPh sb="8" eb="10">
      <t>ゲンザイ</t>
    </rPh>
    <phoneticPr fontId="4"/>
  </si>
  <si>
    <t>　①専門家による相談会の頻度</t>
    <rPh sb="2" eb="5">
      <t>センモンカ</t>
    </rPh>
    <rPh sb="8" eb="11">
      <t>ソウダンカイ</t>
    </rPh>
    <rPh sb="12" eb="14">
      <t>ヒンド</t>
    </rPh>
    <phoneticPr fontId="4"/>
  </si>
  <si>
    <t>　②専門家の職種（例：社労士、キャリアコンサルタント等を全て記載）</t>
    <rPh sb="9" eb="10">
      <t>レイ</t>
    </rPh>
    <rPh sb="11" eb="14">
      <t>シャロウシ</t>
    </rPh>
    <rPh sb="26" eb="27">
      <t>ナド</t>
    </rPh>
    <rPh sb="28" eb="29">
      <t>スベ</t>
    </rPh>
    <rPh sb="30" eb="32">
      <t>キサイ</t>
    </rPh>
    <phoneticPr fontId="4"/>
  </si>
  <si>
    <t>　②がん患者の妊よう性温存のための生殖医療を専門とする施設へ紹介した患者の人数（令和2年1月1日～12月31日）</t>
    <rPh sb="4" eb="6">
      <t>カンジャ</t>
    </rPh>
    <rPh sb="7" eb="8">
      <t>ニン</t>
    </rPh>
    <rPh sb="10" eb="11">
      <t>セイ</t>
    </rPh>
    <rPh sb="11" eb="13">
      <t>オンゾン</t>
    </rPh>
    <rPh sb="17" eb="19">
      <t>セイショク</t>
    </rPh>
    <rPh sb="19" eb="21">
      <t>イリョウ</t>
    </rPh>
    <rPh sb="22" eb="24">
      <t>センモン</t>
    </rPh>
    <rPh sb="27" eb="29">
      <t>シセツ</t>
    </rPh>
    <rPh sb="30" eb="32">
      <t>ショウカイ</t>
    </rPh>
    <rPh sb="34" eb="36">
      <t>カンジャ</t>
    </rPh>
    <rPh sb="37" eb="39">
      <t>ニンズウ</t>
    </rPh>
    <rPh sb="40" eb="42">
      <t>レイワ</t>
    </rPh>
    <rPh sb="43" eb="44">
      <t>ネン</t>
    </rPh>
    <rPh sb="45" eb="46">
      <t>ガツ</t>
    </rPh>
    <rPh sb="46" eb="48">
      <t>ツイタチ</t>
    </rPh>
    <rPh sb="51" eb="52">
      <t>ガツ</t>
    </rPh>
    <rPh sb="54" eb="55">
      <t>ニチ</t>
    </rPh>
    <phoneticPr fontId="4"/>
  </si>
  <si>
    <t>　　　③-1紹介先施設名（複数回答可）</t>
    <phoneticPr fontId="4"/>
  </si>
  <si>
    <t>遺伝性腫瘍に関連した専門外来の問い合わせ窓口</t>
    <rPh sb="0" eb="3">
      <t>イデンセイ</t>
    </rPh>
    <rPh sb="3" eb="5">
      <t>シュヨウ</t>
    </rPh>
    <rPh sb="6" eb="8">
      <t>カンレン</t>
    </rPh>
    <rPh sb="10" eb="12">
      <t>センモン</t>
    </rPh>
    <rPh sb="12" eb="14">
      <t>ガイライ</t>
    </rPh>
    <rPh sb="15" eb="16">
      <t>ト</t>
    </rPh>
    <rPh sb="17" eb="18">
      <t>ア</t>
    </rPh>
    <rPh sb="20" eb="22">
      <t>マドグチ</t>
    </rPh>
    <phoneticPr fontId="4"/>
  </si>
  <si>
    <t>遺伝性腫瘍外来が設定されている （はい/いいえ）</t>
    <rPh sb="0" eb="3">
      <t>イデンセイ</t>
    </rPh>
    <rPh sb="3" eb="5">
      <t>シュヨウ</t>
    </rPh>
    <rPh sb="5" eb="7">
      <t>ガイライ</t>
    </rPh>
    <rPh sb="8" eb="10">
      <t>セッテイ</t>
    </rPh>
    <phoneticPr fontId="4"/>
  </si>
  <si>
    <r>
      <rPr>
        <sz val="11"/>
        <rFont val="ＭＳ Ｐゴシック"/>
        <family val="3"/>
        <charset val="128"/>
      </rPr>
      <t>遺伝性腫瘍外来の
説明が掲載されているページの
見出しとアドレス</t>
    </r>
    <r>
      <rPr>
        <sz val="9"/>
        <rFont val="ＭＳ Ｐゴシック"/>
        <family val="3"/>
        <charset val="128"/>
      </rPr>
      <t xml:space="preserve">
※アドレスは、手入力せずにホームページからコピーしてください</t>
    </r>
    <rPh sb="0" eb="3">
      <t>イデンセイ</t>
    </rPh>
    <rPh sb="3" eb="5">
      <t>シュヨウ</t>
    </rPh>
    <rPh sb="5" eb="7">
      <t>ガイライ</t>
    </rPh>
    <rPh sb="9" eb="11">
      <t>セツメイ</t>
    </rPh>
    <rPh sb="12" eb="14">
      <t>ケイサイ</t>
    </rPh>
    <rPh sb="24" eb="26">
      <t>ミダ</t>
    </rPh>
    <phoneticPr fontId="4"/>
  </si>
  <si>
    <r>
      <t>令和</t>
    </r>
    <r>
      <rPr>
        <sz val="11"/>
        <rFont val="ＭＳ Ｐゴシック"/>
        <family val="3"/>
        <charset val="128"/>
      </rPr>
      <t>３年9月1日現在</t>
    </r>
    <rPh sb="0" eb="2">
      <t>レイワ</t>
    </rPh>
    <phoneticPr fontId="4"/>
  </si>
  <si>
    <t>臨床試験・治験の問い合わせ窓口（令和３年9月1日現在）</t>
    <rPh sb="0" eb="2">
      <t>リンショウ</t>
    </rPh>
    <rPh sb="2" eb="4">
      <t>シケン</t>
    </rPh>
    <rPh sb="5" eb="7">
      <t>チケン</t>
    </rPh>
    <rPh sb="8" eb="9">
      <t>ト</t>
    </rPh>
    <rPh sb="10" eb="11">
      <t>ア</t>
    </rPh>
    <rPh sb="13" eb="15">
      <t>マドグチ</t>
    </rPh>
    <rPh sb="16" eb="18">
      <t>レイワ</t>
    </rPh>
    <rPh sb="19" eb="20">
      <t>ネン</t>
    </rPh>
    <rPh sb="20" eb="21">
      <t>ヘイネン</t>
    </rPh>
    <rPh sb="21" eb="22">
      <t>ゲツ</t>
    </rPh>
    <rPh sb="23" eb="24">
      <t>ヒ</t>
    </rPh>
    <rPh sb="24" eb="26">
      <t>ゲンザイ</t>
    </rPh>
    <phoneticPr fontId="4"/>
  </si>
  <si>
    <r>
      <t>令和</t>
    </r>
    <r>
      <rPr>
        <sz val="11"/>
        <rFont val="ＭＳ Ｐゴシック"/>
        <family val="3"/>
        <charset val="128"/>
      </rPr>
      <t>３年9月1日現在</t>
    </r>
    <rPh sb="0" eb="2">
      <t>レイワ</t>
    </rPh>
    <rPh sb="3" eb="4">
      <t>ネン</t>
    </rPh>
    <phoneticPr fontId="0"/>
  </si>
  <si>
    <r>
      <t>令和</t>
    </r>
    <r>
      <rPr>
        <sz val="11"/>
        <rFont val="ＭＳ Ｐゴシック"/>
        <family val="3"/>
        <charset val="128"/>
      </rPr>
      <t>３年9月1日現在</t>
    </r>
    <rPh sb="0" eb="2">
      <t>レイワ</t>
    </rPh>
    <phoneticPr fontId="0"/>
  </si>
  <si>
    <t>年間新入院患者数（令和2年1月1日～12月31日）</t>
    <rPh sb="0" eb="2">
      <t>ネンカン</t>
    </rPh>
    <rPh sb="2" eb="3">
      <t>シン</t>
    </rPh>
    <rPh sb="3" eb="5">
      <t>ニュウイン</t>
    </rPh>
    <rPh sb="5" eb="8">
      <t>カンジャスウ</t>
    </rPh>
    <rPh sb="7" eb="8">
      <t>カズ</t>
    </rPh>
    <phoneticPr fontId="4"/>
  </si>
  <si>
    <t>年間新入院当該がん患者数（令和2年1月1日～12月31日）</t>
    <rPh sb="0" eb="2">
      <t>ネンカン</t>
    </rPh>
    <rPh sb="2" eb="3">
      <t>シン</t>
    </rPh>
    <rPh sb="3" eb="5">
      <t>ニュウイン</t>
    </rPh>
    <rPh sb="5" eb="7">
      <t>トウガイ</t>
    </rPh>
    <rPh sb="9" eb="12">
      <t>カンジャスウ</t>
    </rPh>
    <rPh sb="11" eb="12">
      <t>カズ</t>
    </rPh>
    <phoneticPr fontId="4"/>
  </si>
  <si>
    <t>年間外来当該がん患者のべ数（令和2年1月1日～12月31日）</t>
    <rPh sb="0" eb="2">
      <t>ネンカン</t>
    </rPh>
    <rPh sb="2" eb="4">
      <t>ガイライ</t>
    </rPh>
    <rPh sb="4" eb="6">
      <t>トウガイ</t>
    </rPh>
    <rPh sb="8" eb="10">
      <t>カンジャ</t>
    </rPh>
    <rPh sb="12" eb="13">
      <t>カズ</t>
    </rPh>
    <phoneticPr fontId="4"/>
  </si>
  <si>
    <t>年間院内死亡当該がん患者数（令和2年1月1日～12月31日）</t>
    <rPh sb="0" eb="2">
      <t>ネンカン</t>
    </rPh>
    <rPh sb="2" eb="4">
      <t>インナイ</t>
    </rPh>
    <rPh sb="4" eb="6">
      <t>シボウ</t>
    </rPh>
    <rPh sb="6" eb="8">
      <t>トウガイ</t>
    </rPh>
    <rPh sb="10" eb="12">
      <t>カンジャ</t>
    </rPh>
    <rPh sb="12" eb="13">
      <t>カズ</t>
    </rPh>
    <phoneticPr fontId="4"/>
  </si>
  <si>
    <t>当該がんに係る年間の手術件数（令和2年1月1日～12月31日）</t>
    <rPh sb="0" eb="2">
      <t>トウガイ</t>
    </rPh>
    <rPh sb="5" eb="6">
      <t>カカワ</t>
    </rPh>
    <rPh sb="7" eb="9">
      <t>ネンカン</t>
    </rPh>
    <rPh sb="10" eb="12">
      <t>シュジュツ</t>
    </rPh>
    <rPh sb="12" eb="14">
      <t>ケンスウ</t>
    </rPh>
    <rPh sb="13" eb="14">
      <t>カズ</t>
    </rPh>
    <phoneticPr fontId="4"/>
  </si>
  <si>
    <t>当該がんに対する年間の化学療法件数（令和2年1月1日～12月31日）</t>
    <rPh sb="5" eb="6">
      <t>タイ</t>
    </rPh>
    <rPh sb="11" eb="13">
      <t>カガク</t>
    </rPh>
    <rPh sb="13" eb="15">
      <t>リョウホウ</t>
    </rPh>
    <phoneticPr fontId="4"/>
  </si>
  <si>
    <t>当該がんに係る年間の放射線治療件数（令和2年1月1日～12月31日）</t>
    <rPh sb="5" eb="6">
      <t>カカ</t>
    </rPh>
    <rPh sb="10" eb="13">
      <t>ホウシャセン</t>
    </rPh>
    <rPh sb="13" eb="15">
      <t>チリョウ</t>
    </rPh>
    <rPh sb="15" eb="17">
      <t>ケンスウ</t>
    </rPh>
    <phoneticPr fontId="4"/>
  </si>
  <si>
    <r>
      <t>令和</t>
    </r>
    <r>
      <rPr>
        <sz val="11"/>
        <rFont val="ＭＳ Ｐゴシック"/>
        <family val="3"/>
        <charset val="128"/>
      </rPr>
      <t>３年9月1日現在</t>
    </r>
    <rPh sb="0" eb="2">
      <t>レイワ</t>
    </rPh>
    <phoneticPr fontId="3"/>
  </si>
  <si>
    <r>
      <t>■グループ指定のがん診療連携拠点病院との定期的なカンファレンスの開催実施件数（</t>
    </r>
    <r>
      <rPr>
        <sz val="11"/>
        <rFont val="ＭＳ Ｐゴシック"/>
        <family val="3"/>
        <charset val="128"/>
      </rPr>
      <t>令和2年1月1日～12月31日）</t>
    </r>
    <phoneticPr fontId="4"/>
  </si>
  <si>
    <t>院内がん登録数（入院、外来は問わない自施設初回治療開始分：症例区分20および30）年間５００件以上（令和2年1月1日～12月31日）</t>
    <rPh sb="25" eb="27">
      <t>カイシ</t>
    </rPh>
    <phoneticPr fontId="4"/>
  </si>
  <si>
    <t>悪性腫瘍の手術件数　年間４００件以上（令和2年1月1日～12月31日）
※悪性腫瘍の手術とは医科点数表第２章第 10 部に掲げる悪性腫瘍手術をいう。（病理診断により悪性腫瘍であることが確認された場合に限る。）なお、内視鏡的切除も含む。</t>
    <rPh sb="37" eb="39">
      <t>アクセイ</t>
    </rPh>
    <rPh sb="39" eb="41">
      <t>シュヨウ</t>
    </rPh>
    <rPh sb="42" eb="44">
      <t>シュジュツ</t>
    </rPh>
    <rPh sb="107" eb="110">
      <t>ナイシキョウ</t>
    </rPh>
    <rPh sb="110" eb="111">
      <t>テキ</t>
    </rPh>
    <rPh sb="111" eb="113">
      <t>セツジョ</t>
    </rPh>
    <rPh sb="114" eb="115">
      <t>フク</t>
    </rPh>
    <phoneticPr fontId="4"/>
  </si>
  <si>
    <t>がんに係る薬物療法のべ患者数　年間１，０００人以上（令和2年1月1日～12月31日）
※がんに係る薬物療法とは経口または静注による全身投与を対象とする。ただし内分泌療法単独の場合は含めない。なお、患者数については1レジメンあたりを1人として計上する。</t>
    <rPh sb="5" eb="7">
      <t>ヤクブツ</t>
    </rPh>
    <rPh sb="47" eb="48">
      <t>カカ</t>
    </rPh>
    <rPh sb="49" eb="51">
      <t>ヤクブツ</t>
    </rPh>
    <rPh sb="51" eb="53">
      <t>リョウホウ</t>
    </rPh>
    <rPh sb="98" eb="101">
      <t>カンジャスウ</t>
    </rPh>
    <rPh sb="116" eb="117">
      <t>ニン</t>
    </rPh>
    <rPh sb="120" eb="122">
      <t>ケイジョウ</t>
    </rPh>
    <phoneticPr fontId="4"/>
  </si>
  <si>
    <t>放射線治療のべ患者数　年間２００人以上（令和2年1月1日～12月31日）
※放射線治療とは医科点数表第2章第12部の放射線治療に含まれるものとする。ただし、血液照射は除く。なお、患者数については複数部位照射する場合でも、一連の治療計画であれば1人として計上する。</t>
    <rPh sb="38" eb="41">
      <t>ホウシャセン</t>
    </rPh>
    <rPh sb="41" eb="43">
      <t>チリョウ</t>
    </rPh>
    <rPh sb="89" eb="92">
      <t>カンジャスウ</t>
    </rPh>
    <rPh sb="97" eb="99">
      <t>フクスウ</t>
    </rPh>
    <rPh sb="99" eb="101">
      <t>ブイ</t>
    </rPh>
    <rPh sb="101" eb="103">
      <t>ショウシャ</t>
    </rPh>
    <rPh sb="105" eb="107">
      <t>バアイ</t>
    </rPh>
    <rPh sb="110" eb="112">
      <t>イチレン</t>
    </rPh>
    <rPh sb="113" eb="115">
      <t>チリョウ</t>
    </rPh>
    <rPh sb="115" eb="117">
      <t>ケイカク</t>
    </rPh>
    <rPh sb="122" eb="123">
      <t>ニン</t>
    </rPh>
    <rPh sb="126" eb="128">
      <t>ケイジョウ</t>
    </rPh>
    <phoneticPr fontId="4"/>
  </si>
  <si>
    <t>緩和ケアチームの新規介入患者数　年間５０人以上（令和2年1月1日～12月31日）
なお、患者数については同一入院期間内であれば複数回介入しても1人として計上する。</t>
    <rPh sb="16" eb="18">
      <t>ネンカン</t>
    </rPh>
    <rPh sb="20" eb="21">
      <t>ニン</t>
    </rPh>
    <rPh sb="21" eb="23">
      <t>イジョウ</t>
    </rPh>
    <rPh sb="44" eb="47">
      <t>カンジャスウ</t>
    </rPh>
    <rPh sb="52" eb="54">
      <t>ドウイツ</t>
    </rPh>
    <rPh sb="54" eb="56">
      <t>ニュウイン</t>
    </rPh>
    <rPh sb="56" eb="59">
      <t>キカンナイ</t>
    </rPh>
    <rPh sb="63" eb="66">
      <t>フクスウカイ</t>
    </rPh>
    <rPh sb="66" eb="68">
      <t>カイニュウ</t>
    </rPh>
    <rPh sb="72" eb="73">
      <t>ニン</t>
    </rPh>
    <rPh sb="76" eb="78">
      <t>ケイジョウ</t>
    </rPh>
    <phoneticPr fontId="4"/>
  </si>
  <si>
    <t>手術等の状況（令和2年1月1日～12月31日）</t>
    <rPh sb="0" eb="2">
      <t>シュジュツ</t>
    </rPh>
    <rPh sb="2" eb="3">
      <t>トウ</t>
    </rPh>
    <rPh sb="4" eb="6">
      <t>ジョウキョウ</t>
    </rPh>
    <phoneticPr fontId="4"/>
  </si>
  <si>
    <r>
      <t>令和</t>
    </r>
    <r>
      <rPr>
        <sz val="11"/>
        <rFont val="ＭＳ Ｐゴシック"/>
        <family val="3"/>
        <charset val="128"/>
      </rPr>
      <t>３年9月1日現在</t>
    </r>
    <rPh sb="0" eb="2">
      <t>レイワ</t>
    </rPh>
    <phoneticPr fontId="4"/>
  </si>
  <si>
    <t>診療情報管理士</t>
  </si>
  <si>
    <t>非常勤</t>
  </si>
  <si>
    <t>中級認定者</t>
  </si>
  <si>
    <t>H・S</t>
    <phoneticPr fontId="4"/>
  </si>
  <si>
    <t>N・K</t>
    <phoneticPr fontId="4"/>
  </si>
  <si>
    <t>あり</t>
  </si>
  <si>
    <t>大阪医療センター</t>
    <rPh sb="0" eb="4">
      <t>オオサカイリョウ</t>
    </rPh>
    <phoneticPr fontId="4"/>
  </si>
  <si>
    <t>06-6943-6467</t>
  </si>
  <si>
    <t>地域がん診療連携拠点病院</t>
  </si>
  <si>
    <t>承認なし</t>
  </si>
  <si>
    <t>現況報告</t>
  </si>
  <si>
    <t>平成</t>
  </si>
  <si>
    <t>おおさかいりょうせんたー</t>
    <phoneticPr fontId="4" type="Hiragana"/>
  </si>
  <si>
    <t>540-0006</t>
    <phoneticPr fontId="4" type="Hiragana"/>
  </si>
  <si>
    <t>R2年までは、独立行政法人国立病院機構を付けていたが、R3から入力欄メモのとおり閲覧性を優先し、病院名のみに変更</t>
    <rPh sb="2" eb="3">
      <t>ネン</t>
    </rPh>
    <rPh sb="7" eb="11">
      <t>ドクリツギョウセイ</t>
    </rPh>
    <rPh sb="11" eb="13">
      <t>ホウジン</t>
    </rPh>
    <rPh sb="13" eb="17">
      <t>コクリツビョウイン</t>
    </rPh>
    <rPh sb="17" eb="19">
      <t>キコウ</t>
    </rPh>
    <rPh sb="20" eb="21">
      <t>ツ</t>
    </rPh>
    <rPh sb="31" eb="34">
      <t>ニュウリョクラン</t>
    </rPh>
    <rPh sb="40" eb="43">
      <t>エツランセイ</t>
    </rPh>
    <rPh sb="44" eb="46">
      <t>ユウセン</t>
    </rPh>
    <rPh sb="48" eb="50">
      <t>ビョウイン</t>
    </rPh>
    <rPh sb="50" eb="51">
      <t>メイ</t>
    </rPh>
    <rPh sb="54" eb="56">
      <t>ヘンコウ</t>
    </rPh>
    <phoneticPr fontId="4"/>
  </si>
  <si>
    <t>令和元年の報告で指定更新。</t>
    <rPh sb="0" eb="2">
      <t>れいわ</t>
    </rPh>
    <rPh sb="2" eb="4">
      <t>がんねん</t>
    </rPh>
    <rPh sb="5" eb="7">
      <t>ほうこく</t>
    </rPh>
    <rPh sb="8" eb="12">
      <t>していこうしん</t>
    </rPh>
    <phoneticPr fontId="4" type="Hiragana"/>
  </si>
  <si>
    <t>大阪府</t>
    <phoneticPr fontId="4" type="Hiragana"/>
  </si>
  <si>
    <t>大阪市中央区法円坂2-1-14</t>
    <phoneticPr fontId="4" type="Hiragana"/>
  </si>
  <si>
    <t>おおさかしちゅうおうくほうえんざか2-1-14</t>
    <phoneticPr fontId="4" type="Hiragana"/>
  </si>
  <si>
    <t>06-6942-1331</t>
  </si>
  <si>
    <t>408-osaka@mail.hosp.go.jp</t>
  </si>
  <si>
    <t>大阪市２次医療圏</t>
    <rPh sb="0" eb="3">
      <t>おおさかし</t>
    </rPh>
    <rPh sb="4" eb="5">
      <t>じ</t>
    </rPh>
    <rPh sb="5" eb="7">
      <t>いりょう</t>
    </rPh>
    <rPh sb="7" eb="8">
      <t>けん</t>
    </rPh>
    <phoneticPr fontId="4" type="Hiragana"/>
  </si>
  <si>
    <t>https://osaka.hosp.go.jp/index.html</t>
    <phoneticPr fontId="4" type="Hiragana"/>
  </si>
  <si>
    <t>はい</t>
  </si>
  <si>
    <t>いいえ</t>
  </si>
  <si>
    <t>医用原子力技術研究振興財団</t>
  </si>
  <si>
    <t>ストーマ外来</t>
    <rPh sb="4" eb="6">
      <t>ガイライ</t>
    </rPh>
    <phoneticPr fontId="1"/>
  </si>
  <si>
    <t>コロストーマとウロストーマ</t>
  </si>
  <si>
    <t>大腸がん　小腸がん　ＧＩＳＴ　尿路がん　膀胱がん　子宮頸がん　子宮体がん　卵巣がん</t>
  </si>
  <si>
    <t>当院は1981年よりストーマ外来を開設している。
毎週木曜日完全予約制で、看護師がマンツーマンでストーマケア、装具の選択、日常生活に関する情報提供を行っている。また専門医や皮膚・排泄ケア認定看護師とともにチームで関わり、充実したケアを提供している。また、電話相談はストーマ外来日以外にも対応している（平日の時間内のみ）</t>
  </si>
  <si>
    <t>ストーマ外来</t>
  </si>
  <si>
    <t>https://osaka.hosp.go.jp/department/surgery/outpatient/stoma/index.html</t>
  </si>
  <si>
    <t>外科外来　または　泌尿器科外来</t>
  </si>
  <si>
    <t>地域医療連携室　または　外科外来　または　泌尿器科外来</t>
  </si>
  <si>
    <t>兼任（5割未満）</t>
  </si>
  <si>
    <t>薬剤師</t>
  </si>
  <si>
    <t>その他</t>
  </si>
  <si>
    <t>国立病院機構</t>
  </si>
  <si>
    <t>国立病院機構</t>
    <rPh sb="0" eb="6">
      <t>コ</t>
    </rPh>
    <phoneticPr fontId="1"/>
  </si>
  <si>
    <t>令和元年度医療安全管理研修</t>
  </si>
  <si>
    <t>平成30年度医療安全管理研修</t>
  </si>
  <si>
    <t>平成23年度医療安全管理研修</t>
    <rPh sb="4" eb="6">
      <t>ネンド</t>
    </rPh>
    <rPh sb="6" eb="10">
      <t>イリョウアンゼン</t>
    </rPh>
    <rPh sb="10" eb="14">
      <t>カンリケンシュウ</t>
    </rPh>
    <phoneticPr fontId="1"/>
  </si>
  <si>
    <t>令和元年度医療安全管理研修</t>
    <rPh sb="0" eb="2">
      <t>レイワ</t>
    </rPh>
    <rPh sb="2" eb="3">
      <t>ガン</t>
    </rPh>
    <phoneticPr fontId="1"/>
  </si>
  <si>
    <t>緩和ケア外来</t>
    <rPh sb="0" eb="2">
      <t>カンワ</t>
    </rPh>
    <rPh sb="4" eb="6">
      <t>ガイライ</t>
    </rPh>
    <phoneticPr fontId="1"/>
  </si>
  <si>
    <t>緩和ケア内科</t>
    <rPh sb="0" eb="2">
      <t>カンワ</t>
    </rPh>
    <rPh sb="4" eb="6">
      <t>ナイカ</t>
    </rPh>
    <phoneticPr fontId="1"/>
  </si>
  <si>
    <t>緩和ケア外来では、がん診療において診断早期から終末期まで病期を問わず、患者・家族の抱える苦痛に対し医学的側面に限らず、様々な場面で幅広い対応をしている。</t>
    <rPh sb="0" eb="2">
      <t>カンワ</t>
    </rPh>
    <rPh sb="4" eb="6">
      <t>ガイライ</t>
    </rPh>
    <rPh sb="11" eb="13">
      <t>シンリョウ</t>
    </rPh>
    <rPh sb="17" eb="21">
      <t>シンダンソウキ</t>
    </rPh>
    <rPh sb="23" eb="26">
      <t>シュウマツキ</t>
    </rPh>
    <rPh sb="28" eb="30">
      <t>ビョウキ</t>
    </rPh>
    <rPh sb="31" eb="32">
      <t>ト</t>
    </rPh>
    <rPh sb="35" eb="37">
      <t>カンジャ</t>
    </rPh>
    <rPh sb="38" eb="40">
      <t>カゾク</t>
    </rPh>
    <rPh sb="41" eb="42">
      <t>カカ</t>
    </rPh>
    <rPh sb="44" eb="46">
      <t>クツウ</t>
    </rPh>
    <rPh sb="47" eb="48">
      <t>タイ</t>
    </rPh>
    <rPh sb="49" eb="51">
      <t>イガク</t>
    </rPh>
    <rPh sb="51" eb="52">
      <t>テキ</t>
    </rPh>
    <rPh sb="52" eb="54">
      <t>ソクメン</t>
    </rPh>
    <rPh sb="55" eb="56">
      <t>カギ</t>
    </rPh>
    <rPh sb="59" eb="61">
      <t>サマザマ</t>
    </rPh>
    <rPh sb="62" eb="64">
      <t>バメン</t>
    </rPh>
    <rPh sb="65" eb="67">
      <t>ハバヒロ</t>
    </rPh>
    <rPh sb="68" eb="70">
      <t>タイオウ</t>
    </rPh>
    <phoneticPr fontId="1"/>
  </si>
  <si>
    <t>がんセンター（がん診療・緩和ケア）</t>
    <rPh sb="9" eb="11">
      <t>シンリョウ</t>
    </rPh>
    <rPh sb="12" eb="14">
      <t>カンワ</t>
    </rPh>
    <phoneticPr fontId="1"/>
  </si>
  <si>
    <t>https://osaka.hosp.go.jp/cancer/kanwa-support/index.html</t>
  </si>
  <si>
    <t>がん相談支援センター</t>
  </si>
  <si>
    <t>がん相談支援センター</t>
    <phoneticPr fontId="4"/>
  </si>
  <si>
    <t>06-6942-1331</t>
    <phoneticPr fontId="4"/>
  </si>
  <si>
    <t>精神科３名</t>
    <rPh sb="0" eb="3">
      <t>セイシンカ</t>
    </rPh>
    <rPh sb="4" eb="5">
      <t>メイ</t>
    </rPh>
    <phoneticPr fontId="1"/>
  </si>
  <si>
    <t>管理栄養士</t>
    <rPh sb="0" eb="5">
      <t>カンリエイヨウシ</t>
    </rPh>
    <phoneticPr fontId="1"/>
  </si>
  <si>
    <t>常勤</t>
    <rPh sb="0" eb="2">
      <t>ジョウキン</t>
    </rPh>
    <phoneticPr fontId="1"/>
  </si>
  <si>
    <t>一般社団法人日本人類遺伝学会及び日本遺伝カウンセリング学会　認定遺伝カウンセラー</t>
    <phoneticPr fontId="4" type="Hiragana"/>
  </si>
  <si>
    <t>QI、GI-screen、MONSTAR-SCREEN、GALAXY trial</t>
    <phoneticPr fontId="4"/>
  </si>
  <si>
    <t>担当している診療科が窓口となっている</t>
  </si>
  <si>
    <t>治験専用の窓口がある</t>
  </si>
  <si>
    <t>○</t>
  </si>
  <si>
    <t>臨床研究推進室</t>
    <phoneticPr fontId="4"/>
  </si>
  <si>
    <t>大阪医療センター　臨床研究推進室</t>
    <phoneticPr fontId="4"/>
  </si>
  <si>
    <t>https://osaka.hosp.go.jp/rinri/clinicalresearch/</t>
    <phoneticPr fontId="4"/>
  </si>
  <si>
    <t>自施設で対応</t>
  </si>
  <si>
    <t>適切な機関に紹介</t>
  </si>
  <si>
    <t>がん相談支援センター</t>
    <rPh sb="2" eb="6">
      <t>ソウダンシエン</t>
    </rPh>
    <phoneticPr fontId="1"/>
  </si>
  <si>
    <t>実施</t>
  </si>
  <si>
    <t>必要</t>
  </si>
  <si>
    <t>06-6942-1331</t>
    <phoneticPr fontId="4"/>
  </si>
  <si>
    <t>不要</t>
  </si>
  <si>
    <t>未実施</t>
  </si>
  <si>
    <t>社会保険労務士（上記リスト8番）</t>
    <rPh sb="8" eb="10">
      <t>ジョウキ</t>
    </rPh>
    <rPh sb="14" eb="15">
      <t>バン</t>
    </rPh>
    <phoneticPr fontId="4"/>
  </si>
  <si>
    <t>定期的かつ月1回以上</t>
  </si>
  <si>
    <t>社労士</t>
    <rPh sb="0" eb="3">
      <t>シャロウシ</t>
    </rPh>
    <phoneticPr fontId="3"/>
  </si>
  <si>
    <t>がん相談支援センター・化学療法室</t>
    <rPh sb="2" eb="6">
      <t>ソウダンシエン</t>
    </rPh>
    <rPh sb="11" eb="16">
      <t>カガクリョウホウシツ</t>
    </rPh>
    <phoneticPr fontId="3"/>
  </si>
  <si>
    <t>大阪医療センター女性がん患者会「ハーブの会」</t>
  </si>
  <si>
    <t>女性がん（疾患問わず）</t>
    <rPh sb="0" eb="2">
      <t>ジョセイ</t>
    </rPh>
    <rPh sb="5" eb="8">
      <t>シッカント</t>
    </rPh>
    <phoneticPr fontId="3"/>
  </si>
  <si>
    <t>虹の会</t>
    <rPh sb="0" eb="1">
      <t>ニジ</t>
    </rPh>
    <rPh sb="2" eb="3">
      <t>カイ</t>
    </rPh>
    <phoneticPr fontId="3"/>
  </si>
  <si>
    <t>乳がん</t>
    <rPh sb="0" eb="1">
      <t>ニュウ</t>
    </rPh>
    <phoneticPr fontId="3"/>
  </si>
  <si>
    <t>乳がん、子宮がんなどの体験者、その家族に情報共有、語り合う場の提供</t>
    <phoneticPr fontId="4"/>
  </si>
  <si>
    <t>情報共有や乳がん患者の相談窓口</t>
    <phoneticPr fontId="4"/>
  </si>
  <si>
    <t>可</t>
  </si>
  <si>
    <t>◎</t>
  </si>
  <si>
    <t>×</t>
  </si>
  <si>
    <t>対応していない</t>
  </si>
  <si>
    <t>禁煙外来</t>
    <rPh sb="0" eb="4">
      <t>キンエンガイライ</t>
    </rPh>
    <phoneticPr fontId="1"/>
  </si>
  <si>
    <t xml:space="preserve">禁煙したいと思っている方をサポートします。当院の禁煙外来（予約制）では、禁煙治療を保険で受けることが可能です。 </t>
  </si>
  <si>
    <t>禁煙外来</t>
  </si>
  <si>
    <t>https://osaka.hosp.go.jp/department/cvm/gairai_annai/nosmoking/index.html</t>
  </si>
  <si>
    <t>循環器外来</t>
    <rPh sb="0" eb="3">
      <t>ジュンカンキ</t>
    </rPh>
    <rPh sb="3" eb="5">
      <t>ガイライ</t>
    </rPh>
    <phoneticPr fontId="2"/>
  </si>
  <si>
    <t>乳がん卵巣がんの遺伝について心配されている方へ、 おひとりで悩まないで、一度お気軽にご相談ください。</t>
  </si>
  <si>
    <t>遺伝子相談外来</t>
  </si>
  <si>
    <t>https://osaka.hosp.go.jp/department/surgery/outpatient/idenshi/index.html</t>
  </si>
  <si>
    <t>遺伝診療センター（遺伝カウンセラー）</t>
    <rPh sb="0" eb="4">
      <t>イデンシンリョウ</t>
    </rPh>
    <rPh sb="9" eb="11">
      <t>イデン</t>
    </rPh>
    <phoneticPr fontId="1"/>
  </si>
  <si>
    <t>【自施設の診療機能や診療実績、地域連携に関する実績や活動状況の他、患者QOLについて把握・評価し、課題認識を院内の関係者で共有した上で、組織的な改善策を講じる体制】
国立病院機構臨床評価指標を用い、医療の質を定量的に評価するとともに、定期的に医療の質向上委員会を開催し、医師、看護師、事務職員等で結果・課題を共有し、改善策を検討している。</t>
    <phoneticPr fontId="4"/>
  </si>
  <si>
    <t>日本医療機能評価機構
病院機能評価</t>
    <phoneticPr fontId="4"/>
  </si>
  <si>
    <t>管轄保健所が実施する医療監視</t>
    <phoneticPr fontId="4"/>
  </si>
  <si>
    <t>令和2年2月19日　（書類審査　令和3年8月）</t>
    <phoneticPr fontId="4"/>
  </si>
  <si>
    <t>2023年4月19日</t>
    <rPh sb="4" eb="5">
      <t>ネン</t>
    </rPh>
    <rPh sb="6" eb="7">
      <t>ガツ</t>
    </rPh>
    <rPh sb="9" eb="10">
      <t>ニチ</t>
    </rPh>
    <phoneticPr fontId="4"/>
  </si>
  <si>
    <t>2017年2月9日</t>
    <rPh sb="4" eb="5">
      <t>ネン</t>
    </rPh>
    <rPh sb="6" eb="7">
      <t>ガツ</t>
    </rPh>
    <rPh sb="8" eb="9">
      <t>ニチ</t>
    </rPh>
    <phoneticPr fontId="4"/>
  </si>
  <si>
    <t>緩和ケア内科1名、臨床腫瘍科１名</t>
    <rPh sb="0" eb="2">
      <t>カンワ</t>
    </rPh>
    <rPh sb="4" eb="6">
      <t>ナイカ</t>
    </rPh>
    <rPh sb="7" eb="8">
      <t>メイ</t>
    </rPh>
    <rPh sb="9" eb="11">
      <t>リンショウ</t>
    </rPh>
    <rPh sb="11" eb="13">
      <t>シュヨウ</t>
    </rPh>
    <rPh sb="13" eb="14">
      <t>カ</t>
    </rPh>
    <rPh sb="15" eb="16">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</si>
</sst>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lt;=999]000;[&lt;=9999]000\-00;000\-0000"/>
    <numFmt numFmtId="179" formatCode="[$-411]ggge&quot;年&quot;m&quot;月&quot;d&quot;日&quot;;@"/>
    <numFmt numFmtId="180" formatCode="0_ "/>
    <numFmt numFmtId="181" formatCode=";;;"/>
    <numFmt numFmtId="182" formatCode="#,###"/>
    <numFmt numFmtId="183" formatCode="0.0_ "/>
    <numFmt numFmtId="184" formatCode="0.0%"/>
    <numFmt numFmtId="185" formatCode="#,##0.0_);[Red]\(#,##0.0\)"/>
    <numFmt numFmtId="186" formatCode="&quot;「A」項目の充足状況・・・　&quot;General"/>
    <numFmt numFmtId="187" formatCode="&quot;「B」項目の充足状況・・・　&quot;General"/>
    <numFmt numFmtId="188" formatCode="&quot;「C」項目の充足状況・・・　&quot;General"/>
  </numFmts>
  <fonts count="99"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sz val="16"/>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u/>
      <sz val="14"/>
      <name val="ＭＳ Ｐゴシック"/>
      <family val="3"/>
      <charset val="128"/>
    </font>
    <font>
      <b/>
      <u/>
      <sz val="14"/>
      <name val="ＭＳ Ｐゴシック"/>
      <family val="3"/>
      <charset val="128"/>
    </font>
    <font>
      <sz val="8"/>
      <name val="ＭＳ Ｐゴシック"/>
      <family val="3"/>
      <charset val="128"/>
    </font>
    <font>
      <u/>
      <sz val="18"/>
      <name val="ＭＳ Ｐゴシック"/>
      <family val="3"/>
      <charset val="128"/>
    </font>
    <font>
      <strike/>
      <sz val="10"/>
      <name val="ＭＳ Ｐゴシック"/>
      <family val="3"/>
      <charset val="128"/>
    </font>
    <font>
      <b/>
      <sz val="14"/>
      <name val="ＭＳ Ｐゴシック"/>
      <family val="3"/>
      <charset val="128"/>
    </font>
    <font>
      <sz val="10"/>
      <color indexed="8"/>
      <name val="ＭＳ Ｐゴシック"/>
      <family val="3"/>
      <charset val="128"/>
    </font>
    <font>
      <strike/>
      <sz val="14"/>
      <name val="ＭＳ Ｐゴシック"/>
      <family val="3"/>
      <charset val="128"/>
    </font>
    <font>
      <b/>
      <sz val="11"/>
      <name val="ＭＳ Ｐゴシック"/>
      <family val="3"/>
      <charset val="128"/>
    </font>
    <font>
      <sz val="12"/>
      <color indexed="8"/>
      <name val="ＭＳ Ｐゴシック"/>
      <family val="3"/>
      <charset val="128"/>
    </font>
    <font>
      <u/>
      <sz val="11"/>
      <color indexed="8"/>
      <name val="ＭＳ Ｐゴシック"/>
      <family val="3"/>
      <charset val="128"/>
    </font>
    <font>
      <sz val="9"/>
      <color indexed="8"/>
      <name val="ＭＳ Ｐゴシック"/>
      <family val="3"/>
      <charset val="128"/>
    </font>
    <font>
      <b/>
      <sz val="8"/>
      <name val="ＭＳ Ｐゴシック"/>
      <family val="3"/>
      <charset val="128"/>
    </font>
    <font>
      <b/>
      <sz val="6"/>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sz val="8"/>
      <color indexed="10"/>
      <name val="ＭＳ Ｐゴシック"/>
      <family val="3"/>
      <charset val="128"/>
    </font>
    <font>
      <sz val="5"/>
      <name val="ＭＳ Ｐゴシック"/>
      <family val="3"/>
      <charset val="128"/>
    </font>
    <font>
      <u/>
      <sz val="11"/>
      <name val="ＭＳ Ｐゴシック"/>
      <family val="3"/>
      <charset val="128"/>
    </font>
    <font>
      <sz val="11"/>
      <color indexed="10"/>
      <name val="ＭＳ Ｐゴシック"/>
      <family val="3"/>
      <charset val="128"/>
    </font>
    <font>
      <sz val="10"/>
      <color indexed="10"/>
      <name val="ＭＳ Ｐゴシック"/>
      <family val="3"/>
      <charset val="128"/>
    </font>
    <font>
      <sz val="7"/>
      <color indexed="10"/>
      <name val="ＭＳ Ｐゴシック"/>
      <family val="3"/>
      <charset val="128"/>
    </font>
    <font>
      <b/>
      <sz val="8"/>
      <color indexed="10"/>
      <name val="ＭＳ Ｐゴシック"/>
      <family val="3"/>
      <charset val="128"/>
    </font>
    <font>
      <sz val="8"/>
      <color indexed="60"/>
      <name val="ＭＳ Ｐゴシック"/>
      <family val="3"/>
      <charset val="128"/>
    </font>
    <font>
      <sz val="10"/>
      <color indexed="60"/>
      <name val="ＭＳ Ｐゴシック"/>
      <family val="3"/>
      <charset val="128"/>
    </font>
    <font>
      <sz val="9"/>
      <color indexed="10"/>
      <name val="ＭＳ Ｐゴシック"/>
      <family val="3"/>
      <charset val="128"/>
    </font>
    <font>
      <b/>
      <u/>
      <sz val="10"/>
      <color indexed="10"/>
      <name val="ＭＳ Ｐゴシック"/>
      <family val="3"/>
      <charset val="128"/>
    </font>
    <font>
      <u/>
      <sz val="8"/>
      <color indexed="12"/>
      <name val="ＭＳ Ｐゴシック"/>
      <family val="3"/>
      <charset val="128"/>
    </font>
    <font>
      <u/>
      <sz val="8"/>
      <name val="ＭＳ Ｐゴシック"/>
      <family val="3"/>
      <charset val="128"/>
    </font>
    <font>
      <sz val="11"/>
      <color theme="1"/>
      <name val="ＭＳ Ｐゴシック"/>
      <family val="3"/>
      <charset val="128"/>
      <scheme val="minor"/>
    </font>
    <font>
      <sz val="11"/>
      <color rgb="FF9C6500"/>
      <name val="ＭＳ Ｐゴシック"/>
      <family val="3"/>
      <charset val="128"/>
      <scheme val="minor"/>
    </font>
    <font>
      <sz val="10"/>
      <color rgb="FF000000"/>
      <name val="Arial"/>
      <family val="2"/>
    </font>
    <font>
      <sz val="12"/>
      <color theme="1"/>
      <name val="ＭＳ Ｐゴシック"/>
      <family val="3"/>
      <charset val="128"/>
      <scheme val="minor"/>
    </font>
    <font>
      <b/>
      <sz val="11"/>
      <color rgb="FFFF0000"/>
      <name val="ＭＳ Ｐゴシック"/>
      <family val="3"/>
      <charset val="128"/>
    </font>
    <font>
      <sz val="10"/>
      <color rgb="FFFF0000"/>
      <name val="ＭＳ Ｐゴシック"/>
      <family val="3"/>
      <charset val="128"/>
    </font>
    <font>
      <sz val="14"/>
      <color rgb="FFFF0000"/>
      <name val="ＭＳ Ｐゴシック"/>
      <family val="3"/>
      <charset val="128"/>
    </font>
    <font>
      <u/>
      <sz val="7"/>
      <name val="ＭＳ Ｐゴシック"/>
      <family val="3"/>
      <charset val="128"/>
    </font>
    <font>
      <sz val="11"/>
      <color rgb="FFFF0000"/>
      <name val="ＭＳ Ｐゴシック"/>
      <family val="3"/>
      <charset val="128"/>
    </font>
    <font>
      <sz val="8"/>
      <color rgb="FFFF0000"/>
      <name val="ＭＳ Ｐゴシック"/>
      <family val="3"/>
      <charset val="128"/>
    </font>
    <font>
      <sz val="12"/>
      <color rgb="FFFF0000"/>
      <name val="ＭＳ Ｐゴシック"/>
      <family val="3"/>
      <charset val="128"/>
    </font>
    <font>
      <sz val="13"/>
      <name val="ＭＳ Ｐゴシック"/>
      <family val="3"/>
      <charset val="128"/>
    </font>
    <font>
      <b/>
      <sz val="14"/>
      <name val="ＭＳ Ｐゴシック"/>
      <family val="3"/>
      <charset val="128"/>
      <scheme val="minor"/>
    </font>
    <font>
      <b/>
      <sz val="13"/>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u/>
      <sz val="11"/>
      <color indexed="10"/>
      <name val="ＭＳ Ｐゴシック"/>
      <family val="3"/>
      <charset val="128"/>
    </font>
    <font>
      <b/>
      <u/>
      <sz val="11"/>
      <color rgb="FFFF0000"/>
      <name val="ＭＳ Ｐゴシック"/>
      <family val="3"/>
      <charset val="128"/>
    </font>
    <font>
      <u/>
      <sz val="11"/>
      <color theme="1"/>
      <name val="ＭＳ Ｐゴシック"/>
      <family val="3"/>
      <charset val="128"/>
      <scheme val="minor"/>
    </font>
    <font>
      <b/>
      <sz val="11"/>
      <color indexed="10"/>
      <name val="ＭＳ Ｐゴシック"/>
      <family val="3"/>
      <charset val="128"/>
    </font>
    <font>
      <b/>
      <sz val="11"/>
      <color rgb="FFFF0000"/>
      <name val="ＭＳ Ｐゴシック"/>
      <family val="3"/>
      <charset val="128"/>
      <scheme val="minor"/>
    </font>
    <font>
      <sz val="7"/>
      <color rgb="FFFF0000"/>
      <name val="ＭＳ Ｐゴシック"/>
      <family val="3"/>
      <charset val="128"/>
    </font>
    <font>
      <sz val="7"/>
      <color theme="1"/>
      <name val="ＭＳ Ｐゴシック"/>
      <family val="3"/>
      <charset val="128"/>
    </font>
    <font>
      <sz val="6"/>
      <color rgb="FFFF0000"/>
      <name val="ＭＳ Ｐゴシック"/>
      <family val="3"/>
      <charset val="128"/>
    </font>
    <font>
      <strike/>
      <sz val="6"/>
      <color rgb="FFFF0000"/>
      <name val="ＭＳ Ｐゴシック"/>
      <family val="3"/>
      <charset val="128"/>
    </font>
    <font>
      <sz val="11"/>
      <color rgb="FF000000"/>
      <name val="游ゴシック"/>
      <family val="2"/>
      <charset val="128"/>
    </font>
    <font>
      <sz val="11"/>
      <color rgb="FF000000"/>
      <name val="ＭＳ Ｐゴシック"/>
      <family val="3"/>
      <charset val="128"/>
    </font>
    <font>
      <sz val="10"/>
      <color rgb="FF993300"/>
      <name val="ＭＳ Ｐゴシック"/>
      <family val="3"/>
      <charset val="128"/>
    </font>
    <font>
      <sz val="6"/>
      <name val="游ゴシック"/>
      <family val="2"/>
      <charset val="128"/>
    </font>
    <font>
      <sz val="11"/>
      <color theme="0"/>
      <name val="ＭＳ Ｐゴシック"/>
      <family val="2"/>
      <charset val="128"/>
      <scheme val="minor"/>
    </font>
    <font>
      <b/>
      <u/>
      <sz val="14"/>
      <color indexed="8"/>
      <name val="ＭＳ Ｐゴシック"/>
      <family val="3"/>
      <charset val="128"/>
    </font>
    <font>
      <b/>
      <sz val="10"/>
      <color rgb="FFFF0000"/>
      <name val="ＭＳ Ｐゴシック"/>
      <family val="3"/>
      <charset val="128"/>
    </font>
    <font>
      <sz val="10"/>
      <color theme="1"/>
      <name val="ＭＳ Ｐゴシック"/>
      <family val="3"/>
      <charset val="128"/>
    </font>
    <font>
      <u/>
      <sz val="9"/>
      <name val="ＭＳ Ｐゴシック"/>
      <family val="3"/>
      <charset val="128"/>
    </font>
    <font>
      <sz val="11"/>
      <color rgb="FF9C0006"/>
      <name val="ＭＳ Ｐゴシック"/>
      <family val="3"/>
      <charset val="128"/>
      <scheme val="minor"/>
    </font>
    <font>
      <sz val="8"/>
      <color indexed="8"/>
      <name val="ＭＳ Ｐゴシック"/>
      <family val="3"/>
      <charset val="128"/>
    </font>
    <font>
      <b/>
      <sz val="9"/>
      <name val="ＭＳ Ｐゴシック"/>
      <family val="3"/>
      <charset val="128"/>
    </font>
    <font>
      <b/>
      <u/>
      <sz val="7"/>
      <name val="ＭＳ Ｐゴシック"/>
      <family val="3"/>
      <charset val="128"/>
    </font>
    <font>
      <sz val="6"/>
      <color theme="1"/>
      <name val="ＭＳ Ｐゴシック"/>
      <family val="3"/>
      <charset val="128"/>
    </font>
    <font>
      <sz val="11"/>
      <color theme="1"/>
      <name val="ＭＳ Ｐゴシック"/>
      <family val="3"/>
      <charset val="128"/>
    </font>
    <font>
      <sz val="8"/>
      <color theme="1"/>
      <name val="ＭＳ Ｐゴシック"/>
      <family val="3"/>
      <charset val="128"/>
    </font>
    <font>
      <b/>
      <sz val="8"/>
      <color rgb="FFFF0000"/>
      <name val="ＭＳ Ｐゴシック"/>
      <family val="3"/>
      <charset val="128"/>
    </font>
    <font>
      <i/>
      <sz val="12"/>
      <color theme="0"/>
      <name val="ＭＳ Ｐゴシック"/>
      <family val="3"/>
      <charset val="128"/>
    </font>
    <font>
      <b/>
      <u/>
      <sz val="12"/>
      <color rgb="FFFF0000"/>
      <name val="ＭＳ Ｐゴシック"/>
      <family val="3"/>
      <charset val="128"/>
    </font>
    <font>
      <b/>
      <strike/>
      <sz val="6"/>
      <color rgb="FFFF0000"/>
      <name val="ＭＳ Ｐゴシック"/>
      <family val="3"/>
      <charset val="128"/>
    </font>
    <font>
      <sz val="8"/>
      <color rgb="FFC00000"/>
      <name val="ＭＳ Ｐゴシック"/>
      <family val="3"/>
      <charset val="128"/>
    </font>
    <font>
      <b/>
      <sz val="6"/>
      <color rgb="FFC00000"/>
      <name val="ＭＳ Ｐゴシック"/>
      <family val="3"/>
      <charset val="128"/>
    </font>
    <font>
      <sz val="5"/>
      <color theme="1"/>
      <name val="ＭＳ Ｐゴシック"/>
      <family val="3"/>
      <charset val="128"/>
    </font>
    <font>
      <i/>
      <sz val="7"/>
      <color theme="1"/>
      <name val="ＭＳ Ｐゴシック"/>
      <family val="3"/>
      <charset val="128"/>
    </font>
    <font>
      <sz val="11"/>
      <color rgb="FFFF0000"/>
      <name val="ＭＳ Ｐゴシック"/>
      <family val="3"/>
      <charset val="128"/>
      <scheme val="minor"/>
    </font>
    <font>
      <sz val="10"/>
      <color theme="5"/>
      <name val="ＭＳ Ｐゴシック"/>
      <family val="3"/>
      <charset val="128"/>
    </font>
    <font>
      <sz val="9"/>
      <color rgb="FFFF0000"/>
      <name val="ＭＳ Ｐゴシック"/>
      <family val="3"/>
      <charset val="128"/>
    </font>
    <font>
      <b/>
      <sz val="9"/>
      <color rgb="FFFF0000"/>
      <name val="ＭＳ Ｐゴシック"/>
      <family val="3"/>
      <charset val="128"/>
    </font>
    <font>
      <sz val="14"/>
      <color rgb="FF0070C0"/>
      <name val="ＭＳ Ｐゴシック"/>
      <family val="3"/>
      <charset val="128"/>
    </font>
    <font>
      <b/>
      <sz val="10"/>
      <color rgb="FF0070C0"/>
      <name val="ＭＳ Ｐゴシック"/>
      <family val="3"/>
      <charset val="128"/>
    </font>
    <font>
      <b/>
      <u/>
      <sz val="10"/>
      <color rgb="FFFF0000"/>
      <name val="ＭＳ Ｐゴシック"/>
      <family val="3"/>
      <charset val="128"/>
    </font>
    <font>
      <u/>
      <sz val="12"/>
      <color indexed="12"/>
      <name val="ＭＳ Ｐゴシック"/>
      <family val="3"/>
      <charset val="128"/>
    </font>
  </fonts>
  <fills count="58">
    <fill>
      <patternFill patternType="none"/>
    </fill>
    <fill>
      <patternFill patternType="gray125"/>
    </fill>
    <fill>
      <patternFill patternType="solid">
        <fgColor indexed="42"/>
      </patternFill>
    </fill>
    <fill>
      <patternFill patternType="solid">
        <fgColor indexed="27"/>
      </patternFill>
    </fill>
    <fill>
      <patternFill patternType="solid">
        <fgColor indexed="47"/>
      </patternFill>
    </fill>
    <fill>
      <patternFill patternType="solid">
        <fgColor indexed="26"/>
      </patternFill>
    </fill>
    <fill>
      <patternFill patternType="solid">
        <fgColor indexed="47"/>
        <bgColor indexed="26"/>
      </patternFill>
    </fill>
    <fill>
      <patternFill patternType="solid">
        <fgColor indexed="27"/>
        <bgColor indexed="51"/>
      </patternFill>
    </fill>
    <fill>
      <patternFill patternType="solid">
        <fgColor indexed="47"/>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22"/>
        <bgColor indexed="64"/>
      </patternFill>
    </fill>
    <fill>
      <patternFill patternType="solid">
        <fgColor indexed="47"/>
        <bgColor indexed="9"/>
      </patternFill>
    </fill>
    <fill>
      <patternFill patternType="solid">
        <fgColor indexed="27"/>
        <bgColor indexed="64"/>
      </patternFill>
    </fill>
    <fill>
      <patternFill patternType="solid">
        <fgColor indexed="27"/>
        <bgColor indexed="27"/>
      </patternFill>
    </fill>
    <fill>
      <patternFill patternType="solid">
        <fgColor indexed="65"/>
      </patternFill>
    </fill>
    <fill>
      <patternFill patternType="solid">
        <fgColor indexed="9"/>
      </patternFill>
    </fill>
    <fill>
      <patternFill patternType="solid">
        <fgColor indexed="27"/>
        <bgColor indexed="52"/>
      </patternFill>
    </fill>
    <fill>
      <patternFill patternType="solid">
        <fgColor indexed="26"/>
        <bgColor indexed="42"/>
      </patternFill>
    </fill>
    <fill>
      <patternFill patternType="solid">
        <fgColor rgb="FFFFEB9C"/>
      </patternFill>
    </fill>
    <fill>
      <patternFill patternType="solid">
        <fgColor rgb="FFFFFFCC"/>
      </patternFill>
    </fill>
    <fill>
      <patternFill patternType="solid">
        <fgColor rgb="FFFFFFCC"/>
        <bgColor indexed="64"/>
      </patternFill>
    </fill>
    <fill>
      <patternFill patternType="solid">
        <fgColor rgb="FFCCFFFF"/>
        <bgColor indexed="64"/>
      </patternFill>
    </fill>
    <fill>
      <patternFill patternType="solid">
        <fgColor rgb="FFCCFFFF"/>
      </patternFill>
    </fill>
    <fill>
      <patternFill patternType="solid">
        <fgColor rgb="FFFFCC99"/>
        <bgColor indexed="64"/>
      </patternFill>
    </fill>
    <fill>
      <patternFill patternType="solid">
        <fgColor rgb="FFFFCC99"/>
        <bgColor indexed="42"/>
      </patternFill>
    </fill>
    <fill>
      <patternFill patternType="solid">
        <fgColor rgb="FFCCFFCC"/>
        <bgColor indexed="64"/>
      </patternFill>
    </fill>
    <fill>
      <patternFill patternType="solid">
        <fgColor rgb="FF99CCFF"/>
        <bgColor indexed="64"/>
      </patternFill>
    </fill>
    <fill>
      <patternFill patternType="solid">
        <fgColor theme="0"/>
        <bgColor indexed="64"/>
      </patternFill>
    </fill>
    <fill>
      <patternFill patternType="solid">
        <fgColor rgb="FFFFFFFF"/>
        <bgColor indexed="64"/>
      </patternFill>
    </fill>
    <fill>
      <patternFill patternType="solid">
        <fgColor rgb="FFFFEBFF"/>
        <bgColor indexed="64"/>
      </patternFill>
    </fill>
    <fill>
      <patternFill patternType="solid">
        <fgColor rgb="FFFFFF00"/>
        <bgColor indexed="64"/>
      </patternFill>
    </fill>
    <fill>
      <patternFill patternType="solid">
        <fgColor rgb="FFCCECFF"/>
        <bgColor indexed="64"/>
      </patternFill>
    </fill>
    <fill>
      <patternFill patternType="solid">
        <fgColor rgb="FFE5F5FF"/>
        <bgColor indexed="64"/>
      </patternFill>
    </fill>
    <fill>
      <patternFill patternType="solid">
        <fgColor rgb="FFFFFFFF"/>
        <bgColor rgb="FFFFFFFF"/>
      </patternFill>
    </fill>
    <fill>
      <patternFill patternType="solid">
        <fgColor rgb="FFCCFFCC"/>
        <bgColor rgb="FFFFFFFF"/>
      </patternFill>
    </fill>
    <fill>
      <patternFill patternType="solid">
        <fgColor rgb="FFCCFFCC"/>
        <bgColor rgb="FF000000"/>
      </patternFill>
    </fill>
    <fill>
      <patternFill patternType="solid">
        <fgColor rgb="FFFFFFCC"/>
        <bgColor rgb="FF000000"/>
      </patternFill>
    </fill>
    <fill>
      <patternFill patternType="solid">
        <fgColor rgb="FFFFCC99"/>
        <bgColor rgb="FFFFFFFF"/>
      </patternFill>
    </fill>
    <fill>
      <patternFill patternType="solid">
        <fgColor rgb="FFFFFFCC"/>
        <bgColor rgb="FFFFFFFF"/>
      </patternFill>
    </fill>
    <fill>
      <patternFill patternType="solid">
        <fgColor rgb="FFCCFFFF"/>
        <bgColor rgb="FFFFFFFF"/>
      </patternFill>
    </fill>
    <fill>
      <patternFill patternType="solid">
        <fgColor theme="0"/>
        <bgColor rgb="FFFFFFFF"/>
      </patternFill>
    </fill>
    <fill>
      <patternFill patternType="solid">
        <fgColor rgb="FFFFC7CE"/>
      </patternFill>
    </fill>
    <fill>
      <patternFill patternType="solid">
        <fgColor theme="9" tint="0.39997558519241921"/>
        <bgColor indexed="65"/>
      </patternFill>
    </fill>
    <fill>
      <patternFill patternType="solid">
        <fgColor rgb="FFFFCCFF"/>
        <bgColor indexed="64"/>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CC99FF"/>
        <bgColor indexed="64"/>
      </patternFill>
    </fill>
    <fill>
      <patternFill patternType="solid">
        <fgColor theme="9" tint="0.39997558519241921"/>
        <bgColor indexed="64"/>
      </patternFill>
    </fill>
    <fill>
      <patternFill patternType="solid">
        <fgColor rgb="FFFFCC99"/>
        <bgColor indexed="26"/>
      </patternFill>
    </fill>
    <fill>
      <patternFill patternType="solid">
        <fgColor rgb="FFCCFF33"/>
        <bgColor indexed="64"/>
      </patternFill>
    </fill>
  </fills>
  <borders count="2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hair">
        <color indexed="64"/>
      </top>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style="medium">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thin">
        <color indexed="64"/>
      </top>
      <bottom/>
      <diagonal/>
    </border>
    <border>
      <left/>
      <right/>
      <top/>
      <bottom style="dotted">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bottom style="thin">
        <color indexed="64"/>
      </bottom>
      <diagonal/>
    </border>
    <border>
      <left style="thick">
        <color indexed="10"/>
      </left>
      <right style="thick">
        <color indexed="10"/>
      </right>
      <top style="thick">
        <color indexed="10"/>
      </top>
      <bottom style="thick">
        <color indexed="1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7"/>
      </left>
      <right style="thin">
        <color indexed="57"/>
      </right>
      <top style="thin">
        <color indexed="57"/>
      </top>
      <bottom style="thin">
        <color indexed="57"/>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bottom/>
      <diagonal/>
    </border>
    <border>
      <left style="hair">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thin">
        <color indexed="57"/>
      </top>
      <bottom style="thin">
        <color indexed="57"/>
      </bottom>
      <diagonal/>
    </border>
    <border>
      <left style="thin">
        <color indexed="64"/>
      </left>
      <right style="hair">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thin">
        <color indexed="64"/>
      </right>
      <top style="thin">
        <color indexed="64"/>
      </top>
      <bottom style="medium">
        <color indexed="64"/>
      </bottom>
      <diagonal/>
    </border>
    <border>
      <left style="dotted">
        <color indexed="64"/>
      </left>
      <right style="dotted">
        <color indexed="64"/>
      </right>
      <top style="dotted">
        <color indexed="64"/>
      </top>
      <bottom/>
      <diagonal/>
    </border>
    <border>
      <left style="medium">
        <color indexed="64"/>
      </left>
      <right style="thin">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dotted">
        <color indexed="64"/>
      </right>
      <top/>
      <bottom/>
      <diagonal/>
    </border>
    <border>
      <left/>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ck">
        <color indexed="10"/>
      </right>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style="thin">
        <color indexed="57"/>
      </left>
      <right/>
      <top style="thin">
        <color indexed="57"/>
      </top>
      <bottom style="thin">
        <color indexed="57"/>
      </bottom>
      <diagonal/>
    </border>
    <border>
      <left/>
      <right style="thin">
        <color indexed="57"/>
      </right>
      <top style="thin">
        <color indexed="57"/>
      </top>
      <bottom style="thin">
        <color indexed="57"/>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right/>
      <top style="medium">
        <color indexed="64"/>
      </top>
      <bottom/>
      <diagonal/>
    </border>
    <border>
      <left style="hair">
        <color indexed="64"/>
      </left>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dotted">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auto="1"/>
      </bottom>
      <diagonal/>
    </border>
    <border>
      <left/>
      <right style="hair">
        <color indexed="64"/>
      </right>
      <top style="hair">
        <color indexed="64"/>
      </top>
      <bottom style="medium">
        <color indexed="64"/>
      </bottom>
      <diagonal/>
    </border>
    <border>
      <left/>
      <right style="thin">
        <color auto="1"/>
      </right>
      <top/>
      <bottom style="thin">
        <color auto="1"/>
      </bottom>
      <diagonal/>
    </border>
    <border>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rgb="FFFF0000"/>
      </top>
      <bottom style="medium">
        <color rgb="FFFF0000"/>
      </bottom>
      <diagonal/>
    </border>
    <border>
      <left/>
      <right/>
      <top style="dotted">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thin">
        <color auto="1"/>
      </left>
      <right style="medium">
        <color indexed="64"/>
      </right>
      <top style="thin">
        <color auto="1"/>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top style="thin">
        <color auto="1"/>
      </top>
      <bottom style="medium">
        <color auto="1"/>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style="dotted">
        <color indexed="64"/>
      </right>
      <top/>
      <bottom/>
      <diagonal/>
    </border>
    <border>
      <left style="thin">
        <color indexed="57"/>
      </left>
      <right style="thin">
        <color indexed="57"/>
      </right>
      <top/>
      <bottom style="thin">
        <color indexed="57"/>
      </bottom>
      <diagonal/>
    </border>
    <border>
      <left style="thin">
        <color indexed="57"/>
      </left>
      <right style="thin">
        <color indexed="57"/>
      </right>
      <top/>
      <bottom/>
      <diagonal/>
    </border>
    <border>
      <left style="thin">
        <color indexed="57"/>
      </left>
      <right style="thin">
        <color indexed="57"/>
      </right>
      <top style="thin">
        <color indexed="57"/>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style="thick">
        <color rgb="FFFF0000"/>
      </left>
      <right style="thick">
        <color rgb="FFFF0000"/>
      </right>
      <top style="thick">
        <color rgb="FFFF0000"/>
      </top>
      <bottom style="thick">
        <color rgb="FFFF0000"/>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hair">
        <color theme="1"/>
      </bottom>
      <diagonal/>
    </border>
    <border>
      <left style="thin">
        <color indexed="64"/>
      </left>
      <right/>
      <top/>
      <bottom style="hair">
        <color theme="1"/>
      </bottom>
      <diagonal/>
    </border>
    <border>
      <left style="thin">
        <color indexed="64"/>
      </left>
      <right/>
      <top style="thin">
        <color indexed="64"/>
      </top>
      <bottom/>
      <diagonal/>
    </border>
    <border>
      <left/>
      <right/>
      <top style="thin">
        <color indexed="64"/>
      </top>
      <bottom/>
      <diagonal/>
    </border>
    <border>
      <left/>
      <right style="thin">
        <color indexed="64"/>
      </right>
      <top/>
      <bottom style="hair">
        <color theme="1"/>
      </bottom>
      <diagonal/>
    </border>
    <border>
      <left style="medium">
        <color theme="1"/>
      </left>
      <right style="medium">
        <color theme="1"/>
      </right>
      <top style="medium">
        <color theme="1"/>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medium">
        <color indexed="64"/>
      </right>
      <top style="hair">
        <color theme="1"/>
      </top>
      <bottom style="hair">
        <color theme="1"/>
      </bottom>
      <diagonal/>
    </border>
    <border>
      <left style="hair">
        <color theme="1"/>
      </left>
      <right style="medium">
        <color indexed="64"/>
      </right>
      <top style="hair">
        <color theme="1"/>
      </top>
      <bottom style="hair">
        <color theme="1"/>
      </bottom>
      <diagonal/>
    </border>
    <border>
      <left/>
      <right style="hair">
        <color indexed="64"/>
      </right>
      <top style="thin">
        <color indexed="64"/>
      </top>
      <bottom style="hair">
        <color indexed="64"/>
      </bottom>
      <diagonal/>
    </border>
    <border>
      <left/>
      <right style="hair">
        <color theme="1"/>
      </right>
      <top/>
      <bottom style="hair">
        <color theme="1"/>
      </bottom>
      <diagonal/>
    </border>
    <border>
      <left style="hair">
        <color indexed="64"/>
      </left>
      <right/>
      <top style="hair">
        <color theme="1"/>
      </top>
      <bottom/>
      <diagonal/>
    </border>
    <border>
      <left/>
      <right style="hair">
        <color indexed="64"/>
      </right>
      <top/>
      <bottom style="hair">
        <color theme="1"/>
      </bottom>
      <diagonal/>
    </border>
    <border>
      <left style="hair">
        <color indexed="64"/>
      </left>
      <right style="medium">
        <color indexed="64"/>
      </right>
      <top style="hair">
        <color theme="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dotted">
        <color auto="1"/>
      </top>
      <bottom style="dotted">
        <color auto="1"/>
      </bottom>
      <diagonal/>
    </border>
    <border>
      <left style="hair">
        <color indexed="64"/>
      </left>
      <right style="hair">
        <color theme="1"/>
      </right>
      <top style="hair">
        <color indexed="64"/>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dotted">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diagonalUp="1">
      <left style="medium">
        <color indexed="64"/>
      </left>
      <right style="medium">
        <color indexed="64"/>
      </right>
      <top/>
      <bottom style="thin">
        <color indexed="64"/>
      </bottom>
      <diagonal style="medium">
        <color indexed="64"/>
      </diagonal>
    </border>
    <border>
      <left style="thin">
        <color auto="1"/>
      </left>
      <right/>
      <top/>
      <bottom/>
      <diagonal/>
    </border>
    <border>
      <left style="thin">
        <color theme="1"/>
      </left>
      <right style="thin">
        <color indexed="64"/>
      </right>
      <top style="thin">
        <color theme="1"/>
      </top>
      <bottom style="thin">
        <color theme="1"/>
      </bottom>
      <diagonal/>
    </border>
    <border>
      <left/>
      <right/>
      <top style="thin">
        <color auto="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1">
    <xf numFmtId="0" fontId="0" fillId="0" borderId="0">
      <alignment vertical="center"/>
    </xf>
    <xf numFmtId="0" fontId="43" fillId="25"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10" fillId="0" borderId="0">
      <alignment vertical="center"/>
    </xf>
    <xf numFmtId="0" fontId="3" fillId="0" borderId="0">
      <alignment vertical="center"/>
    </xf>
    <xf numFmtId="0" fontId="44" fillId="0" borderId="0"/>
    <xf numFmtId="0" fontId="3" fillId="0" borderId="0">
      <alignment vertical="center"/>
    </xf>
    <xf numFmtId="0" fontId="44" fillId="0" borderId="0"/>
    <xf numFmtId="0" fontId="44" fillId="0" borderId="0"/>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71" fillId="49" borderId="0" applyNumberFormat="0" applyBorder="0" applyAlignment="0" applyProtection="0">
      <alignment vertical="center"/>
    </xf>
    <xf numFmtId="0" fontId="76" fillId="48" borderId="0" applyNumberFormat="0" applyBorder="0" applyAlignment="0" applyProtection="0">
      <alignment vertical="center"/>
    </xf>
  </cellStyleXfs>
  <cellXfs count="2084">
    <xf numFmtId="0" fontId="0" fillId="0" borderId="0" xfId="0">
      <alignment vertical="center"/>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Protection="1">
      <alignment vertical="center"/>
    </xf>
    <xf numFmtId="0" fontId="5" fillId="0" borderId="0" xfId="0" applyFont="1" applyProtection="1">
      <alignment vertical="center"/>
    </xf>
    <xf numFmtId="0" fontId="6" fillId="6" borderId="1" xfId="0" applyFont="1" applyFill="1" applyBorder="1" applyAlignment="1" applyProtection="1">
      <alignment horizontal="center" vertical="center"/>
      <protection locked="0"/>
    </xf>
    <xf numFmtId="176" fontId="6" fillId="7" borderId="1" xfId="0" applyNumberFormat="1"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protection locked="0"/>
    </xf>
    <xf numFmtId="0" fontId="26" fillId="8" borderId="2" xfId="0" applyFont="1" applyFill="1" applyBorder="1" applyAlignment="1" applyProtection="1">
      <alignment horizontal="center" vertical="center"/>
      <protection locked="0"/>
    </xf>
    <xf numFmtId="0" fontId="26" fillId="8" borderId="3" xfId="0" applyFont="1" applyFill="1" applyBorder="1" applyAlignment="1" applyProtection="1">
      <alignment horizontal="center" vertical="center"/>
      <protection locked="0"/>
    </xf>
    <xf numFmtId="0" fontId="6" fillId="0" borderId="0" xfId="0" applyFont="1" applyFill="1" applyProtection="1">
      <alignment vertical="center"/>
    </xf>
    <xf numFmtId="0" fontId="6" fillId="0" borderId="4" xfId="0" applyFont="1" applyFill="1" applyBorder="1" applyProtection="1">
      <alignment vertical="center"/>
    </xf>
    <xf numFmtId="0" fontId="10" fillId="0" borderId="5" xfId="0" applyFont="1" applyFill="1" applyBorder="1" applyProtection="1">
      <alignment vertical="center"/>
    </xf>
    <xf numFmtId="0" fontId="10" fillId="0" borderId="5" xfId="0" applyFont="1" applyFill="1" applyBorder="1" applyAlignment="1" applyProtection="1">
      <alignment vertical="center" wrapText="1"/>
    </xf>
    <xf numFmtId="0" fontId="14" fillId="0" borderId="5" xfId="0" applyFont="1" applyFill="1" applyBorder="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6" fillId="0" borderId="0" xfId="0" applyFont="1" applyFill="1" applyAlignment="1" applyProtection="1">
      <alignment vertical="center" wrapText="1"/>
    </xf>
    <xf numFmtId="0" fontId="6" fillId="0" borderId="0" xfId="0" applyFont="1" applyFill="1" applyAlignment="1" applyProtection="1">
      <alignment horizontal="center" vertical="center"/>
    </xf>
    <xf numFmtId="0" fontId="10" fillId="0" borderId="0" xfId="0" applyFont="1" applyFill="1" applyProtection="1">
      <alignment vertical="center"/>
    </xf>
    <xf numFmtId="0" fontId="5" fillId="0" borderId="0" xfId="0" applyFont="1" applyFill="1" applyAlignment="1" applyProtection="1">
      <alignment horizontal="righ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vertical="center" wrapText="1"/>
    </xf>
    <xf numFmtId="0" fontId="5" fillId="0" borderId="0" xfId="0" applyFont="1" applyFill="1" applyBorder="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8" xfId="0" applyFont="1" applyFill="1" applyBorder="1" applyProtection="1">
      <alignment vertical="center"/>
    </xf>
    <xf numFmtId="0" fontId="5" fillId="0" borderId="5" xfId="0" applyFont="1" applyFill="1" applyBorder="1" applyProtection="1">
      <alignment vertical="center"/>
    </xf>
    <xf numFmtId="0" fontId="6" fillId="0" borderId="5" xfId="0" applyFont="1" applyFill="1" applyBorder="1" applyProtection="1">
      <alignment vertical="center"/>
    </xf>
    <xf numFmtId="0" fontId="6" fillId="0" borderId="9" xfId="0" applyFont="1" applyFill="1" applyBorder="1" applyProtection="1">
      <alignment vertical="center"/>
    </xf>
    <xf numFmtId="0" fontId="5" fillId="0" borderId="5" xfId="0" applyFont="1" applyFill="1" applyBorder="1" applyAlignment="1" applyProtection="1">
      <alignment vertical="center"/>
    </xf>
    <xf numFmtId="0" fontId="5" fillId="0" borderId="10" xfId="0" applyFont="1" applyFill="1" applyBorder="1" applyProtection="1">
      <alignment vertical="center"/>
    </xf>
    <xf numFmtId="0" fontId="6" fillId="0" borderId="10" xfId="0" applyFont="1" applyFill="1" applyBorder="1" applyProtection="1">
      <alignment vertical="center"/>
    </xf>
    <xf numFmtId="0" fontId="10" fillId="0" borderId="9" xfId="0" applyFont="1" applyFill="1" applyBorder="1" applyProtection="1">
      <alignment vertical="center"/>
    </xf>
    <xf numFmtId="0" fontId="5" fillId="0" borderId="9" xfId="0" applyFont="1" applyFill="1" applyBorder="1" applyProtection="1">
      <alignment vertical="center"/>
    </xf>
    <xf numFmtId="0" fontId="5" fillId="0" borderId="11" xfId="0" applyFont="1" applyFill="1" applyBorder="1" applyProtection="1">
      <alignment vertical="center"/>
    </xf>
    <xf numFmtId="0" fontId="0" fillId="0" borderId="0" xfId="0" applyFont="1" applyFill="1" applyBorder="1" applyAlignment="1" applyProtection="1">
      <alignment vertical="center"/>
    </xf>
    <xf numFmtId="0" fontId="0" fillId="0" borderId="0" xfId="0" applyFont="1" applyBorder="1" applyAlignment="1" applyProtection="1">
      <alignment vertical="center"/>
    </xf>
    <xf numFmtId="0" fontId="0" fillId="0" borderId="5" xfId="0" applyFont="1" applyFill="1" applyBorder="1" applyAlignment="1" applyProtection="1">
      <alignment vertical="center"/>
    </xf>
    <xf numFmtId="0" fontId="6" fillId="0" borderId="10" xfId="0" applyFont="1" applyFill="1" applyBorder="1" applyAlignment="1" applyProtection="1">
      <alignment vertical="center" wrapText="1"/>
    </xf>
    <xf numFmtId="0" fontId="6" fillId="0" borderId="10" xfId="0" applyFont="1" applyFill="1" applyBorder="1" applyAlignment="1" applyProtection="1">
      <alignment horizontal="center" vertical="center" wrapText="1"/>
    </xf>
    <xf numFmtId="0" fontId="10" fillId="0" borderId="10" xfId="0" applyFont="1" applyFill="1" applyBorder="1" applyProtection="1">
      <alignment vertical="center"/>
    </xf>
    <xf numFmtId="0" fontId="5" fillId="0" borderId="5"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5" xfId="0" applyFont="1" applyFill="1" applyBorder="1" applyAlignment="1" applyProtection="1">
      <alignment horizontal="right" vertical="center" wrapText="1"/>
    </xf>
    <xf numFmtId="0" fontId="6" fillId="0" borderId="12" xfId="0" applyFont="1" applyFill="1" applyBorder="1" applyAlignment="1" applyProtection="1">
      <alignment horizontal="center" vertical="center"/>
    </xf>
    <xf numFmtId="0" fontId="6" fillId="0" borderId="11" xfId="0" applyFont="1" applyFill="1" applyBorder="1" applyProtection="1">
      <alignment vertical="center"/>
    </xf>
    <xf numFmtId="0" fontId="6" fillId="0" borderId="11" xfId="0" applyFont="1" applyFill="1" applyBorder="1" applyAlignment="1" applyProtection="1">
      <alignment vertical="center" wrapText="1"/>
    </xf>
    <xf numFmtId="0" fontId="6" fillId="0" borderId="11" xfId="0" applyFont="1" applyFill="1" applyBorder="1" applyAlignment="1" applyProtection="1">
      <alignment horizontal="center" vertical="center"/>
    </xf>
    <xf numFmtId="0" fontId="6" fillId="9" borderId="5" xfId="0" applyFont="1" applyFill="1" applyBorder="1" applyProtection="1">
      <alignment vertical="center"/>
    </xf>
    <xf numFmtId="0" fontId="5" fillId="0" borderId="17" xfId="0" applyFont="1" applyFill="1" applyBorder="1" applyProtection="1">
      <alignment vertical="center"/>
    </xf>
    <xf numFmtId="0" fontId="5" fillId="0" borderId="5" xfId="0" applyFont="1" applyFill="1" applyBorder="1" applyAlignment="1" applyProtection="1">
      <alignment horizontal="left" vertical="center" readingOrder="1"/>
    </xf>
    <xf numFmtId="0" fontId="5" fillId="0" borderId="5"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readingOrder="1"/>
    </xf>
    <xf numFmtId="0" fontId="5" fillId="0" borderId="11" xfId="0" applyFont="1" applyFill="1" applyBorder="1" applyAlignment="1" applyProtection="1">
      <alignment horizontal="left" vertical="center" wrapText="1" readingOrder="1"/>
    </xf>
    <xf numFmtId="0" fontId="5" fillId="0" borderId="0" xfId="0" applyFont="1" applyFill="1" applyBorder="1" applyAlignment="1" applyProtection="1">
      <alignment horizontal="left" vertical="center" wrapText="1" readingOrder="1"/>
    </xf>
    <xf numFmtId="0" fontId="10" fillId="9" borderId="9" xfId="0" applyFont="1" applyFill="1" applyBorder="1" applyProtection="1">
      <alignment vertical="center"/>
    </xf>
    <xf numFmtId="0" fontId="10" fillId="0" borderId="10" xfId="0" applyFont="1" applyFill="1" applyBorder="1" applyAlignment="1" applyProtection="1">
      <alignment vertical="center" wrapText="1"/>
    </xf>
    <xf numFmtId="0" fontId="6" fillId="0" borderId="19" xfId="0" applyFont="1" applyFill="1" applyBorder="1" applyAlignment="1" applyProtection="1">
      <alignment horizontal="center" vertical="center"/>
    </xf>
    <xf numFmtId="0" fontId="6" fillId="0" borderId="16" xfId="0" applyFont="1" applyFill="1" applyBorder="1" applyAlignment="1" applyProtection="1">
      <alignment vertical="center" wrapText="1"/>
    </xf>
    <xf numFmtId="0" fontId="6" fillId="0" borderId="5" xfId="0" applyFont="1" applyFill="1" applyBorder="1" applyAlignment="1" applyProtection="1">
      <alignment horizontal="right" vertical="center"/>
    </xf>
    <xf numFmtId="0" fontId="16" fillId="0" borderId="9" xfId="0" applyFont="1" applyFill="1" applyBorder="1" applyProtection="1">
      <alignment vertical="center"/>
    </xf>
    <xf numFmtId="0" fontId="19" fillId="0" borderId="9" xfId="0" applyFont="1" applyFill="1" applyBorder="1" applyProtection="1">
      <alignment vertical="center"/>
    </xf>
    <xf numFmtId="0" fontId="10" fillId="0" borderId="0" xfId="0" applyFont="1" applyBorder="1" applyProtection="1">
      <alignment vertical="center"/>
    </xf>
    <xf numFmtId="0" fontId="6" fillId="0" borderId="0" xfId="0" applyFont="1" applyProtection="1">
      <alignment vertical="center"/>
    </xf>
    <xf numFmtId="0" fontId="5" fillId="0" borderId="0" xfId="0" applyFont="1" applyAlignment="1" applyProtection="1">
      <alignment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xf>
    <xf numFmtId="0" fontId="10" fillId="0" borderId="0" xfId="0" applyFont="1" applyProtection="1">
      <alignment vertical="center"/>
    </xf>
    <xf numFmtId="49" fontId="2" fillId="0" borderId="0" xfId="0" applyNumberFormat="1" applyFont="1" applyBorder="1" applyAlignment="1" applyProtection="1">
      <alignment vertical="center"/>
    </xf>
    <xf numFmtId="49" fontId="0" fillId="0" borderId="0" xfId="0" applyNumberFormat="1" applyFont="1" applyBorder="1" applyAlignment="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wrapText="1"/>
    </xf>
    <xf numFmtId="49" fontId="26" fillId="0" borderId="0" xfId="0" applyNumberFormat="1" applyFont="1" applyFill="1" applyBorder="1" applyAlignment="1" applyProtection="1">
      <alignment vertical="center"/>
    </xf>
    <xf numFmtId="0" fontId="26" fillId="0" borderId="0" xfId="0" applyFont="1" applyFill="1" applyAlignment="1" applyProtection="1">
      <alignment vertical="center"/>
    </xf>
    <xf numFmtId="0" fontId="26" fillId="0" borderId="0" xfId="0" applyFont="1" applyFill="1" applyBorder="1" applyAlignment="1" applyProtection="1">
      <alignment vertical="center"/>
    </xf>
    <xf numFmtId="0" fontId="26" fillId="0" borderId="20" xfId="0" applyFont="1" applyFill="1" applyBorder="1" applyAlignment="1" applyProtection="1">
      <alignment horizontal="center" vertical="center"/>
    </xf>
    <xf numFmtId="49" fontId="24" fillId="10" borderId="8" xfId="0" applyNumberFormat="1" applyFont="1" applyFill="1" applyBorder="1" applyAlignment="1" applyProtection="1">
      <alignment vertical="center"/>
    </xf>
    <xf numFmtId="49" fontId="14" fillId="10" borderId="5" xfId="0" applyNumberFormat="1" applyFont="1" applyFill="1" applyBorder="1" applyAlignment="1" applyProtection="1">
      <alignment vertical="center"/>
    </xf>
    <xf numFmtId="0" fontId="14" fillId="10" borderId="5" xfId="0" applyFont="1" applyFill="1" applyBorder="1" applyAlignment="1" applyProtection="1">
      <alignment vertical="center" wrapText="1"/>
    </xf>
    <xf numFmtId="0" fontId="14" fillId="10" borderId="5" xfId="0" applyFont="1" applyFill="1" applyBorder="1" applyAlignment="1" applyProtection="1">
      <alignment horizontal="center" vertical="center"/>
    </xf>
    <xf numFmtId="0" fontId="14" fillId="10" borderId="9" xfId="0" applyFont="1" applyFill="1" applyBorder="1" applyAlignment="1" applyProtection="1">
      <alignment horizontal="center" vertical="center"/>
    </xf>
    <xf numFmtId="0" fontId="14" fillId="0" borderId="0" xfId="0" applyFont="1" applyFill="1" applyBorder="1" applyAlignment="1" applyProtection="1">
      <alignment vertical="center"/>
    </xf>
    <xf numFmtId="49" fontId="26" fillId="0" borderId="10" xfId="0" applyNumberFormat="1" applyFont="1" applyFill="1" applyBorder="1" applyAlignment="1" applyProtection="1">
      <alignment vertical="center"/>
    </xf>
    <xf numFmtId="0" fontId="26" fillId="11" borderId="5" xfId="0" applyFont="1" applyFill="1" applyBorder="1" applyAlignment="1" applyProtection="1">
      <alignment horizontal="center" vertical="center"/>
    </xf>
    <xf numFmtId="0" fontId="26" fillId="11" borderId="9" xfId="0" applyFont="1" applyFill="1" applyBorder="1" applyAlignment="1" applyProtection="1">
      <alignment horizontal="center" vertical="center"/>
    </xf>
    <xf numFmtId="0" fontId="26" fillId="12" borderId="5" xfId="0" applyFont="1" applyFill="1" applyBorder="1" applyAlignment="1" applyProtection="1">
      <alignment horizontal="center" vertical="center"/>
    </xf>
    <xf numFmtId="0" fontId="26" fillId="12" borderId="9" xfId="0" applyFont="1" applyFill="1" applyBorder="1" applyAlignment="1" applyProtection="1">
      <alignment horizontal="center" vertical="center"/>
    </xf>
    <xf numFmtId="0" fontId="26" fillId="13" borderId="5" xfId="0" applyFont="1" applyFill="1" applyBorder="1" applyAlignment="1" applyProtection="1">
      <alignment horizontal="center" vertical="center"/>
    </xf>
    <xf numFmtId="0" fontId="26" fillId="13" borderId="5" xfId="0" applyFont="1" applyFill="1" applyBorder="1" applyAlignment="1" applyProtection="1">
      <alignment horizontal="center" vertical="center" wrapText="1"/>
    </xf>
    <xf numFmtId="0" fontId="26" fillId="13" borderId="9" xfId="0" applyFont="1" applyFill="1" applyBorder="1" applyAlignment="1" applyProtection="1">
      <alignment horizontal="center" vertical="center" wrapText="1"/>
    </xf>
    <xf numFmtId="0" fontId="26" fillId="0" borderId="9" xfId="0" applyFont="1" applyBorder="1" applyAlignment="1" applyProtection="1">
      <alignment horizontal="left" vertical="center" wrapText="1"/>
    </xf>
    <xf numFmtId="0" fontId="26" fillId="0" borderId="20" xfId="0" applyFont="1" applyBorder="1" applyAlignment="1" applyProtection="1">
      <alignment horizontal="center" vertical="center"/>
    </xf>
    <xf numFmtId="0" fontId="30" fillId="0" borderId="9" xfId="0" applyFont="1" applyBorder="1" applyAlignment="1" applyProtection="1">
      <alignment horizontal="left" vertical="center" wrapText="1"/>
    </xf>
    <xf numFmtId="0" fontId="26" fillId="0" borderId="21"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Border="1" applyAlignment="1" applyProtection="1">
      <alignment vertical="center" shrinkToFit="1"/>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12" borderId="10" xfId="0" applyFont="1" applyFill="1" applyBorder="1" applyAlignment="1" applyProtection="1">
      <alignment horizontal="center" vertical="center"/>
    </xf>
    <xf numFmtId="0" fontId="26" fillId="11" borderId="0" xfId="0" applyFont="1" applyFill="1" applyBorder="1" applyAlignment="1" applyProtection="1">
      <alignment horizontal="center" vertical="center"/>
    </xf>
    <xf numFmtId="0" fontId="26" fillId="11" borderId="29" xfId="0" applyFont="1" applyFill="1" applyBorder="1" applyAlignment="1" applyProtection="1">
      <alignment horizontal="center" vertical="center"/>
    </xf>
    <xf numFmtId="0" fontId="26" fillId="11" borderId="10"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9" xfId="0" applyFont="1" applyFill="1" applyBorder="1" applyAlignment="1" applyProtection="1">
      <alignment horizontal="center" vertical="center"/>
    </xf>
    <xf numFmtId="0" fontId="26" fillId="0" borderId="5" xfId="0" applyFont="1" applyFill="1" applyBorder="1" applyAlignment="1" applyProtection="1">
      <alignment horizontal="center" vertical="center" wrapText="1"/>
    </xf>
    <xf numFmtId="0" fontId="26" fillId="12" borderId="0" xfId="0" applyFont="1" applyFill="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31"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26" fillId="11" borderId="0" xfId="0" applyFont="1" applyFill="1" applyBorder="1" applyAlignment="1" applyProtection="1">
      <alignment horizontal="center" vertical="center" wrapText="1"/>
    </xf>
    <xf numFmtId="0" fontId="26" fillId="11" borderId="32"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xf>
    <xf numFmtId="0" fontId="26" fillId="13" borderId="11" xfId="0" applyFont="1" applyFill="1" applyBorder="1" applyAlignment="1" applyProtection="1">
      <alignment horizontal="center" vertical="center" wrapText="1"/>
    </xf>
    <xf numFmtId="0" fontId="26" fillId="13" borderId="30" xfId="0" applyFont="1" applyFill="1" applyBorder="1" applyAlignment="1" applyProtection="1">
      <alignment horizontal="center" vertical="center" wrapText="1"/>
    </xf>
    <xf numFmtId="0" fontId="26" fillId="13" borderId="0" xfId="0" applyFont="1" applyFill="1" applyBorder="1" applyAlignment="1" applyProtection="1">
      <alignment horizontal="center" vertical="center" wrapText="1"/>
    </xf>
    <xf numFmtId="0" fontId="26" fillId="0" borderId="0" xfId="0" applyFont="1" applyAlignment="1" applyProtection="1">
      <alignment horizontal="center" vertical="center"/>
    </xf>
    <xf numFmtId="0" fontId="10" fillId="0" borderId="0" xfId="0" applyFont="1" applyAlignment="1" applyProtection="1">
      <alignment vertical="center"/>
    </xf>
    <xf numFmtId="0" fontId="2" fillId="0" borderId="0" xfId="0" applyFont="1" applyFill="1" applyBorder="1" applyAlignment="1" applyProtection="1">
      <alignment vertical="center"/>
    </xf>
    <xf numFmtId="0" fontId="0" fillId="0" borderId="0" xfId="0" applyFont="1" applyAlignment="1" applyProtection="1">
      <alignment horizontal="right" vertical="center"/>
    </xf>
    <xf numFmtId="0" fontId="0" fillId="0" borderId="0" xfId="0" applyBorder="1" applyProtection="1">
      <alignment vertical="center"/>
    </xf>
    <xf numFmtId="0" fontId="0" fillId="0" borderId="0" xfId="0" applyBorder="1" applyAlignment="1" applyProtection="1">
      <alignment horizontal="right" vertical="center"/>
    </xf>
    <xf numFmtId="0" fontId="0" fillId="0" borderId="0" xfId="0" applyFont="1" applyBorder="1" applyAlignment="1" applyProtection="1">
      <alignment horizontal="right" vertical="center"/>
    </xf>
    <xf numFmtId="0" fontId="4" fillId="8" borderId="1" xfId="0" applyFont="1" applyFill="1" applyBorder="1" applyAlignment="1" applyProtection="1">
      <alignment horizontal="center" vertical="center" wrapText="1"/>
      <protection locked="0"/>
    </xf>
    <xf numFmtId="0" fontId="0" fillId="0" borderId="0" xfId="0" applyProtection="1">
      <alignment vertical="center"/>
      <protection locked="0"/>
    </xf>
    <xf numFmtId="0" fontId="32" fillId="0" borderId="0" xfId="0" applyFont="1" applyFill="1" applyBorder="1" applyAlignment="1" applyProtection="1">
      <alignment vertical="center"/>
    </xf>
    <xf numFmtId="0" fontId="17" fillId="0" borderId="0" xfId="0" applyFont="1" applyAlignment="1" applyProtection="1">
      <alignment horizontal="center" vertical="center"/>
    </xf>
    <xf numFmtId="0" fontId="10" fillId="0" borderId="0" xfId="0" applyFont="1" applyFill="1" applyBorder="1" applyAlignment="1" applyProtection="1">
      <alignment vertical="center"/>
    </xf>
    <xf numFmtId="0" fontId="13" fillId="0" borderId="0" xfId="0" applyFont="1" applyAlignment="1" applyProtection="1">
      <alignment vertical="center"/>
    </xf>
    <xf numFmtId="0" fontId="0" fillId="0" borderId="0" xfId="0" applyFont="1" applyBorder="1" applyAlignment="1" applyProtection="1">
      <alignment horizontal="left" vertical="center" wrapText="1"/>
    </xf>
    <xf numFmtId="0" fontId="26" fillId="0" borderId="0" xfId="0" applyFont="1" applyFill="1" applyBorder="1" applyAlignment="1" applyProtection="1">
      <alignment horizontal="left" vertical="center"/>
    </xf>
    <xf numFmtId="0" fontId="4" fillId="0" borderId="0" xfId="0" applyFont="1" applyBorder="1" applyAlignment="1" applyProtection="1">
      <alignment horizontal="right" vertical="center" wrapText="1"/>
    </xf>
    <xf numFmtId="49" fontId="25" fillId="17" borderId="34" xfId="0" applyNumberFormat="1" applyFont="1" applyFill="1" applyBorder="1" applyAlignment="1" applyProtection="1">
      <alignment horizontal="left" vertical="center"/>
    </xf>
    <xf numFmtId="49" fontId="25" fillId="17" borderId="41" xfId="0" applyNumberFormat="1" applyFont="1" applyFill="1" applyBorder="1" applyAlignment="1" applyProtection="1">
      <alignment horizontal="left" vertical="center"/>
    </xf>
    <xf numFmtId="0" fontId="26" fillId="11" borderId="14" xfId="0"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indent="1"/>
    </xf>
    <xf numFmtId="0" fontId="10" fillId="0" borderId="0" xfId="0" applyFont="1" applyAlignment="1" applyProtection="1">
      <alignment horizontal="left" vertical="center" indent="2"/>
    </xf>
    <xf numFmtId="0" fontId="10" fillId="0" borderId="0" xfId="0" applyFont="1" applyAlignment="1" applyProtection="1">
      <alignment vertical="center" wrapText="1"/>
    </xf>
    <xf numFmtId="0" fontId="26" fillId="12" borderId="11" xfId="0" applyFont="1" applyFill="1" applyBorder="1" applyAlignment="1" applyProtection="1">
      <alignment horizontal="center" vertical="center"/>
    </xf>
    <xf numFmtId="0" fontId="26" fillId="12" borderId="30" xfId="0" applyFont="1" applyFill="1" applyBorder="1" applyAlignment="1" applyProtection="1">
      <alignment horizontal="center" vertical="center"/>
    </xf>
    <xf numFmtId="0" fontId="26" fillId="13" borderId="0" xfId="0" applyFont="1" applyFill="1" applyBorder="1" applyAlignment="1" applyProtection="1">
      <alignment horizontal="center" vertical="center"/>
    </xf>
    <xf numFmtId="0" fontId="26" fillId="13" borderId="29" xfId="0" applyFont="1" applyFill="1" applyBorder="1" applyAlignment="1" applyProtection="1">
      <alignment horizontal="center" vertical="center" wrapText="1"/>
    </xf>
    <xf numFmtId="0" fontId="26" fillId="0" borderId="9" xfId="0" applyFont="1" applyBorder="1" applyAlignment="1" applyProtection="1">
      <alignment horizontal="left" vertical="center" shrinkToFit="1"/>
    </xf>
    <xf numFmtId="0" fontId="26" fillId="0" borderId="43" xfId="0" applyFont="1" applyBorder="1" applyAlignment="1" applyProtection="1">
      <alignment horizontal="left" vertical="center" shrinkToFit="1"/>
    </xf>
    <xf numFmtId="0" fontId="26" fillId="0" borderId="9" xfId="0" applyFont="1" applyFill="1" applyBorder="1" applyAlignment="1" applyProtection="1">
      <alignment horizontal="left" vertical="center" shrinkToFit="1"/>
    </xf>
    <xf numFmtId="0" fontId="26" fillId="13" borderId="10" xfId="0" applyFont="1" applyFill="1" applyBorder="1" applyAlignment="1" applyProtection="1">
      <alignment horizontal="center" vertical="center" wrapText="1"/>
    </xf>
    <xf numFmtId="176" fontId="6" fillId="0" borderId="1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0" fontId="26" fillId="0" borderId="44" xfId="0" applyFont="1" applyFill="1" applyBorder="1" applyAlignment="1" applyProtection="1">
      <alignment horizontal="right" vertical="center"/>
    </xf>
    <xf numFmtId="0" fontId="0" fillId="0" borderId="0" xfId="0" applyFont="1" applyAlignment="1" applyProtection="1">
      <alignment vertical="center"/>
    </xf>
    <xf numFmtId="0" fontId="4" fillId="0" borderId="0" xfId="0" applyFont="1" applyAlignment="1" applyProtection="1">
      <alignment vertical="center"/>
    </xf>
    <xf numFmtId="0" fontId="4" fillId="0" borderId="0" xfId="0" applyFont="1" applyFill="1" applyAlignment="1" applyProtection="1">
      <alignment vertical="center"/>
    </xf>
    <xf numFmtId="49" fontId="26" fillId="0" borderId="11" xfId="0" applyNumberFormat="1" applyFont="1" applyFill="1" applyBorder="1" applyAlignment="1" applyProtection="1">
      <alignment vertical="center"/>
    </xf>
    <xf numFmtId="49" fontId="26" fillId="0" borderId="11" xfId="0" applyNumberFormat="1" applyFont="1" applyFill="1" applyBorder="1" applyAlignment="1" applyProtection="1">
      <alignment vertical="center" wrapText="1"/>
    </xf>
    <xf numFmtId="49" fontId="26" fillId="0" borderId="15" xfId="0" applyNumberFormat="1" applyFont="1" applyFill="1" applyBorder="1" applyAlignment="1" applyProtection="1">
      <alignment vertical="center"/>
    </xf>
    <xf numFmtId="49" fontId="26" fillId="11" borderId="10" xfId="0" applyNumberFormat="1" applyFont="1" applyFill="1" applyBorder="1" applyAlignment="1" applyProtection="1">
      <alignment vertical="center"/>
    </xf>
    <xf numFmtId="0" fontId="26" fillId="11" borderId="5" xfId="0" applyFont="1" applyFill="1" applyBorder="1" applyAlignment="1" applyProtection="1">
      <alignment vertical="center" wrapText="1"/>
    </xf>
    <xf numFmtId="49" fontId="26" fillId="12" borderId="0" xfId="0" applyNumberFormat="1" applyFont="1" applyFill="1" applyBorder="1" applyAlignment="1" applyProtection="1">
      <alignment vertical="center"/>
    </xf>
    <xf numFmtId="0" fontId="26" fillId="12" borderId="5" xfId="0" applyFont="1" applyFill="1" applyBorder="1" applyAlignment="1" applyProtection="1">
      <alignment vertical="center" wrapText="1"/>
    </xf>
    <xf numFmtId="49" fontId="26" fillId="13" borderId="5" xfId="0" applyNumberFormat="1" applyFont="1" applyFill="1" applyBorder="1" applyAlignment="1" applyProtection="1">
      <alignment vertical="center"/>
    </xf>
    <xf numFmtId="49" fontId="26" fillId="13" borderId="5" xfId="0" applyNumberFormat="1" applyFont="1" applyFill="1" applyBorder="1" applyAlignment="1" applyProtection="1">
      <alignment vertical="center" wrapText="1"/>
    </xf>
    <xf numFmtId="0" fontId="26" fillId="13" borderId="0" xfId="0" applyFont="1" applyFill="1" applyBorder="1" applyAlignment="1" applyProtection="1">
      <alignment vertical="center"/>
    </xf>
    <xf numFmtId="49" fontId="26" fillId="0" borderId="5" xfId="0" applyNumberFormat="1" applyFont="1" applyFill="1" applyBorder="1" applyAlignment="1" applyProtection="1">
      <alignment horizontal="center" vertical="center" wrapText="1"/>
    </xf>
    <xf numFmtId="0" fontId="26" fillId="13" borderId="5" xfId="0" applyFont="1" applyFill="1" applyBorder="1" applyAlignment="1" applyProtection="1">
      <alignment vertical="center"/>
    </xf>
    <xf numFmtId="49" fontId="26" fillId="0" borderId="10" xfId="0" applyNumberFormat="1" applyFont="1" applyFill="1" applyBorder="1" applyAlignment="1" applyProtection="1">
      <alignment horizontal="left" vertical="center" wrapText="1"/>
    </xf>
    <xf numFmtId="49" fontId="26" fillId="0" borderId="17" xfId="0" applyNumberFormat="1" applyFont="1" applyFill="1" applyBorder="1" applyAlignment="1" applyProtection="1">
      <alignment vertical="center"/>
    </xf>
    <xf numFmtId="49" fontId="26" fillId="0" borderId="0" xfId="0" applyNumberFormat="1" applyFont="1" applyFill="1" applyBorder="1" applyAlignment="1" applyProtection="1">
      <alignment horizontal="center" vertical="center" wrapText="1"/>
    </xf>
    <xf numFmtId="49" fontId="26" fillId="12" borderId="5" xfId="0" applyNumberFormat="1" applyFont="1" applyFill="1" applyBorder="1" applyAlignment="1" applyProtection="1">
      <alignment vertical="center"/>
    </xf>
    <xf numFmtId="49" fontId="26" fillId="0" borderId="0" xfId="0" applyNumberFormat="1" applyFont="1" applyFill="1" applyBorder="1" applyAlignment="1" applyProtection="1">
      <alignment horizontal="left" vertical="center" wrapText="1"/>
    </xf>
    <xf numFmtId="49" fontId="26" fillId="11" borderId="5" xfId="0" applyNumberFormat="1" applyFont="1" applyFill="1" applyBorder="1" applyAlignment="1" applyProtection="1">
      <alignment vertical="center"/>
    </xf>
    <xf numFmtId="0" fontId="26" fillId="12" borderId="11" xfId="0" applyFont="1" applyFill="1" applyBorder="1" applyAlignment="1" applyProtection="1">
      <alignment vertical="center" wrapText="1"/>
    </xf>
    <xf numFmtId="49" fontId="26" fillId="0" borderId="11"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horizontal="center" vertical="center"/>
    </xf>
    <xf numFmtId="49" fontId="26" fillId="11" borderId="10" xfId="0" applyNumberFormat="1" applyFont="1" applyFill="1" applyBorder="1" applyAlignment="1" applyProtection="1">
      <alignment horizontal="left" vertical="center" wrapText="1"/>
    </xf>
    <xf numFmtId="0" fontId="26" fillId="11" borderId="5" xfId="0" applyFont="1" applyFill="1" applyBorder="1" applyAlignment="1" applyProtection="1">
      <alignment horizontal="left" vertical="center" wrapText="1"/>
    </xf>
    <xf numFmtId="0" fontId="26" fillId="11" borderId="10" xfId="0" applyFont="1" applyFill="1" applyBorder="1" applyAlignment="1" applyProtection="1">
      <alignment horizontal="left" vertical="center" wrapText="1"/>
    </xf>
    <xf numFmtId="49" fontId="26" fillId="0" borderId="0" xfId="0" applyNumberFormat="1"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6" fillId="0" borderId="50" xfId="0" applyFont="1" applyBorder="1" applyAlignment="1" applyProtection="1">
      <alignment horizontal="left" vertical="center" shrinkToFit="1"/>
    </xf>
    <xf numFmtId="0" fontId="26" fillId="0" borderId="24" xfId="0" applyFont="1" applyBorder="1" applyAlignment="1" applyProtection="1">
      <alignment horizontal="left" vertical="center" shrinkToFit="1"/>
    </xf>
    <xf numFmtId="0" fontId="27" fillId="0" borderId="0" xfId="0" applyFont="1" applyFill="1" applyAlignment="1" applyProtection="1">
      <alignment vertical="center"/>
    </xf>
    <xf numFmtId="0" fontId="26" fillId="0" borderId="2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5" fillId="0" borderId="0" xfId="0" applyFont="1" applyAlignment="1" applyProtection="1">
      <alignment horizontal="left" vertical="center"/>
    </xf>
    <xf numFmtId="0" fontId="25" fillId="0" borderId="0" xfId="0" applyFont="1" applyFill="1" applyAlignment="1" applyProtection="1">
      <alignment horizontal="left" vertical="center"/>
    </xf>
    <xf numFmtId="49" fontId="24" fillId="10" borderId="6" xfId="0" applyNumberFormat="1" applyFont="1" applyFill="1" applyBorder="1" applyAlignment="1" applyProtection="1">
      <alignment vertical="center"/>
    </xf>
    <xf numFmtId="49" fontId="14" fillId="10" borderId="4" xfId="0" applyNumberFormat="1" applyFont="1" applyFill="1" applyBorder="1" applyAlignment="1" applyProtection="1">
      <alignment vertical="center"/>
    </xf>
    <xf numFmtId="0" fontId="14" fillId="10" borderId="4" xfId="0" applyFont="1" applyFill="1" applyBorder="1" applyAlignment="1" applyProtection="1">
      <alignment vertical="center" wrapText="1"/>
    </xf>
    <xf numFmtId="0" fontId="14" fillId="10" borderId="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0" fillId="0" borderId="0" xfId="0" applyFont="1" applyFill="1" applyBorder="1" applyProtection="1">
      <alignment vertical="center"/>
    </xf>
    <xf numFmtId="49" fontId="26" fillId="11" borderId="5" xfId="0" applyNumberFormat="1" applyFont="1" applyFill="1" applyBorder="1" applyAlignment="1" applyProtection="1">
      <alignment horizontal="left" vertical="center" wrapText="1"/>
    </xf>
    <xf numFmtId="0" fontId="26" fillId="11" borderId="9" xfId="0" applyFont="1" applyFill="1" applyBorder="1" applyAlignment="1" applyProtection="1">
      <alignment horizontal="center" vertical="center" wrapText="1"/>
    </xf>
    <xf numFmtId="0" fontId="6" fillId="18" borderId="1" xfId="0" applyFont="1" applyFill="1" applyBorder="1" applyAlignment="1" applyProtection="1">
      <alignment horizontal="center" vertical="center"/>
      <protection locked="0"/>
    </xf>
    <xf numFmtId="182" fontId="14" fillId="0" borderId="23" xfId="0" applyNumberFormat="1" applyFont="1" applyFill="1" applyBorder="1" applyAlignment="1" applyProtection="1">
      <alignment horizontal="center" vertical="center"/>
      <protection hidden="1"/>
    </xf>
    <xf numFmtId="181" fontId="14" fillId="0" borderId="0" xfId="0" applyNumberFormat="1" applyFont="1" applyFill="1" applyBorder="1" applyAlignment="1" applyProtection="1">
      <alignment horizontal="center" vertical="center"/>
      <protection hidden="1"/>
    </xf>
    <xf numFmtId="181" fontId="14" fillId="0" borderId="0" xfId="0" applyNumberFormat="1" applyFont="1" applyFill="1" applyBorder="1" applyProtection="1">
      <alignment vertical="center"/>
      <protection hidden="1"/>
    </xf>
    <xf numFmtId="0" fontId="6" fillId="0" borderId="53"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0" fillId="0" borderId="54" xfId="0" applyFont="1" applyBorder="1" applyProtection="1">
      <alignment vertical="center"/>
      <protection locked="0"/>
    </xf>
    <xf numFmtId="0" fontId="10" fillId="0" borderId="55" xfId="0" applyFont="1" applyBorder="1" applyProtection="1">
      <alignment vertical="center"/>
      <protection locked="0"/>
    </xf>
    <xf numFmtId="0" fontId="10" fillId="0" borderId="0" xfId="0" applyFont="1" applyAlignment="1" applyProtection="1">
      <alignment vertical="center"/>
      <protection hidden="1"/>
    </xf>
    <xf numFmtId="181" fontId="0" fillId="0" borderId="0" xfId="0" applyNumberFormat="1" applyProtection="1">
      <alignment vertical="center"/>
      <protection hidden="1"/>
    </xf>
    <xf numFmtId="181" fontId="14" fillId="0" borderId="0" xfId="0" applyNumberFormat="1" applyFont="1" applyFill="1" applyBorder="1" applyAlignment="1" applyProtection="1">
      <alignment vertical="center"/>
      <protection hidden="1"/>
    </xf>
    <xf numFmtId="181" fontId="26" fillId="0" borderId="0" xfId="0" applyNumberFormat="1" applyFont="1" applyFill="1" applyBorder="1" applyAlignment="1" applyProtection="1">
      <alignment vertical="center"/>
      <protection hidden="1"/>
    </xf>
    <xf numFmtId="181" fontId="10" fillId="0" borderId="0" xfId="0" applyNumberFormat="1" applyFont="1" applyProtection="1">
      <alignment vertical="center"/>
      <protection hidden="1"/>
    </xf>
    <xf numFmtId="0" fontId="5" fillId="0" borderId="0" xfId="0" applyFont="1" applyFill="1" applyAlignment="1" applyProtection="1">
      <alignment vertical="center"/>
    </xf>
    <xf numFmtId="0" fontId="0" fillId="0" borderId="57" xfId="0" applyBorder="1" applyProtection="1">
      <alignment vertical="center"/>
    </xf>
    <xf numFmtId="181" fontId="0" fillId="0" borderId="0" xfId="0" applyNumberFormat="1" applyFont="1" applyProtection="1">
      <alignment vertical="center"/>
      <protection hidden="1"/>
    </xf>
    <xf numFmtId="0" fontId="10" fillId="0" borderId="0" xfId="0" applyFont="1" applyFill="1" applyBorder="1" applyAlignment="1" applyProtection="1">
      <alignment vertical="center" wrapText="1"/>
    </xf>
    <xf numFmtId="182" fontId="0" fillId="0" borderId="0" xfId="0" applyNumberFormat="1" applyFont="1" applyProtection="1">
      <alignment vertical="center"/>
      <protection hidden="1"/>
    </xf>
    <xf numFmtId="182" fontId="0" fillId="0" borderId="0" xfId="0" applyNumberFormat="1" applyFont="1" applyFill="1" applyBorder="1" applyAlignment="1" applyProtection="1">
      <alignment horizontal="left" vertical="center"/>
      <protection hidden="1"/>
    </xf>
    <xf numFmtId="182" fontId="0" fillId="0" borderId="0" xfId="0" applyNumberFormat="1" applyFont="1" applyFill="1" applyBorder="1" applyAlignment="1" applyProtection="1">
      <alignment vertical="center" wrapText="1"/>
      <protection hidden="1"/>
    </xf>
    <xf numFmtId="182" fontId="10" fillId="0" borderId="0" xfId="0" applyNumberFormat="1" applyFont="1" applyAlignment="1" applyProtection="1">
      <alignment vertical="center" wrapText="1"/>
      <protection hidden="1"/>
    </xf>
    <xf numFmtId="0" fontId="0" fillId="0" borderId="5" xfId="0" applyFont="1" applyFill="1" applyBorder="1" applyAlignment="1" applyProtection="1">
      <alignment horizontal="left" vertical="center"/>
    </xf>
    <xf numFmtId="0" fontId="14" fillId="0" borderId="59" xfId="0" applyFont="1" applyFill="1" applyBorder="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7" fillId="0" borderId="0" xfId="0" applyFont="1" applyFill="1" applyProtection="1">
      <alignment vertical="center"/>
    </xf>
    <xf numFmtId="0" fontId="6" fillId="0" borderId="0" xfId="0" applyFont="1" applyFill="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vertical="center" wrapText="1"/>
    </xf>
    <xf numFmtId="0" fontId="28"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4" fillId="0" borderId="5" xfId="0" applyFont="1" applyFill="1" applyBorder="1" applyProtection="1">
      <alignment vertical="center"/>
    </xf>
    <xf numFmtId="0" fontId="14" fillId="0" borderId="5" xfId="0" applyFont="1" applyFill="1" applyBorder="1" applyAlignment="1" applyProtection="1">
      <alignment horizontal="left" vertical="center"/>
    </xf>
    <xf numFmtId="0" fontId="14" fillId="0" borderId="5" xfId="0" applyFont="1" applyFill="1" applyBorder="1" applyAlignment="1" applyProtection="1">
      <alignment vertical="center" wrapText="1"/>
    </xf>
    <xf numFmtId="0" fontId="14" fillId="0" borderId="0" xfId="0" applyFont="1" applyFill="1" applyProtection="1">
      <alignment vertical="center"/>
    </xf>
    <xf numFmtId="0" fontId="0" fillId="0" borderId="5" xfId="0" applyFont="1" applyFill="1" applyBorder="1" applyProtection="1">
      <alignment vertical="center"/>
    </xf>
    <xf numFmtId="0" fontId="0" fillId="0" borderId="0" xfId="0" applyFont="1" applyFill="1" applyProtection="1">
      <alignment vertical="center"/>
    </xf>
    <xf numFmtId="0" fontId="14" fillId="0" borderId="5" xfId="0" applyFont="1" applyFill="1" applyBorder="1" applyAlignment="1" applyProtection="1">
      <alignment horizontal="center" vertical="center" wrapText="1"/>
    </xf>
    <xf numFmtId="0" fontId="14" fillId="0" borderId="58" xfId="0" applyFont="1" applyFill="1" applyBorder="1" applyAlignment="1" applyProtection="1">
      <alignment horizontal="center" vertical="center" wrapText="1"/>
    </xf>
    <xf numFmtId="0" fontId="14" fillId="0" borderId="5" xfId="0" applyFont="1" applyFill="1" applyBorder="1" applyAlignment="1" applyProtection="1">
      <alignment horizontal="left" vertical="center" wrapText="1"/>
    </xf>
    <xf numFmtId="0" fontId="14" fillId="0" borderId="58" xfId="0" applyFont="1" applyFill="1" applyBorder="1" applyAlignment="1" applyProtection="1">
      <alignment horizontal="center" vertical="center"/>
    </xf>
    <xf numFmtId="0" fontId="14" fillId="0" borderId="10" xfId="0" applyFont="1" applyFill="1" applyBorder="1" applyAlignment="1" applyProtection="1">
      <alignment vertical="center" wrapText="1"/>
    </xf>
    <xf numFmtId="0" fontId="14" fillId="0" borderId="10" xfId="0" applyFont="1" applyFill="1" applyBorder="1" applyAlignment="1" applyProtection="1">
      <alignment horizontal="center" vertical="center"/>
    </xf>
    <xf numFmtId="0" fontId="14" fillId="14" borderId="5"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0" xfId="0" applyFont="1" applyFill="1" applyProtection="1">
      <alignment vertical="center"/>
    </xf>
    <xf numFmtId="0" fontId="29" fillId="0" borderId="5" xfId="0" applyFont="1" applyFill="1" applyBorder="1" applyAlignment="1" applyProtection="1">
      <alignment horizontal="left" vertical="center"/>
    </xf>
    <xf numFmtId="0" fontId="29" fillId="0" borderId="5" xfId="0" applyFont="1" applyFill="1" applyBorder="1" applyAlignment="1" applyProtection="1">
      <alignment vertical="center" wrapText="1"/>
    </xf>
    <xf numFmtId="0" fontId="0" fillId="0" borderId="0" xfId="0" applyFont="1" applyFill="1" applyAlignment="1" applyProtection="1">
      <alignment vertical="center" wrapText="1"/>
    </xf>
    <xf numFmtId="181" fontId="17" fillId="0" borderId="0" xfId="0" applyNumberFormat="1" applyFont="1" applyFill="1" applyProtection="1">
      <alignment vertical="center"/>
      <protection hidden="1"/>
    </xf>
    <xf numFmtId="181" fontId="6" fillId="0" borderId="0" xfId="0" applyNumberFormat="1" applyFont="1" applyFill="1" applyProtection="1">
      <alignment vertical="center"/>
      <protection hidden="1"/>
    </xf>
    <xf numFmtId="181" fontId="10" fillId="0" borderId="0" xfId="0" applyNumberFormat="1" applyFont="1" applyFill="1" applyProtection="1">
      <alignment vertical="center"/>
      <protection hidden="1"/>
    </xf>
    <xf numFmtId="181" fontId="14" fillId="0" borderId="0" xfId="0" applyNumberFormat="1" applyFont="1" applyFill="1" applyProtection="1">
      <alignment vertical="center"/>
      <protection hidden="1"/>
    </xf>
    <xf numFmtId="181" fontId="0" fillId="0" borderId="0" xfId="0" applyNumberFormat="1" applyFont="1" applyFill="1" applyBorder="1" applyProtection="1">
      <alignment vertical="center"/>
      <protection hidden="1"/>
    </xf>
    <xf numFmtId="181" fontId="10" fillId="0" borderId="0" xfId="0" applyNumberFormat="1" applyFont="1" applyFill="1" applyBorder="1" applyProtection="1">
      <alignment vertical="center"/>
      <protection hidden="1"/>
    </xf>
    <xf numFmtId="181" fontId="29" fillId="0" borderId="0" xfId="0" applyNumberFormat="1" applyFont="1" applyFill="1" applyProtection="1">
      <alignment vertical="center"/>
      <protection hidden="1"/>
    </xf>
    <xf numFmtId="182" fontId="14" fillId="0" borderId="5" xfId="0" applyNumberFormat="1" applyFont="1" applyFill="1" applyBorder="1" applyAlignment="1" applyProtection="1">
      <alignment horizontal="center" vertical="center"/>
      <protection hidden="1"/>
    </xf>
    <xf numFmtId="176" fontId="6" fillId="20"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19" fillId="0" borderId="0" xfId="0" applyFont="1" applyFill="1" applyBorder="1" applyAlignment="1" applyProtection="1">
      <alignment horizontal="center" vertical="top"/>
    </xf>
    <xf numFmtId="0" fontId="0" fillId="4" borderId="61" xfId="0" applyFont="1" applyFill="1" applyBorder="1" applyAlignment="1" applyProtection="1">
      <alignment horizontal="center" vertical="center"/>
      <protection locked="0"/>
    </xf>
    <xf numFmtId="0" fontId="3" fillId="21" borderId="0" xfId="0" applyFont="1" applyFill="1" applyProtection="1">
      <alignment vertical="center"/>
    </xf>
    <xf numFmtId="0" fontId="0" fillId="21" borderId="0" xfId="0" applyFont="1" applyFill="1" applyAlignment="1" applyProtection="1">
      <alignment horizontal="right" vertical="center"/>
    </xf>
    <xf numFmtId="0" fontId="3" fillId="21" borderId="0" xfId="0" applyFont="1" applyFill="1" applyBorder="1" applyProtection="1">
      <alignment vertical="center"/>
    </xf>
    <xf numFmtId="0" fontId="10" fillId="21" borderId="0" xfId="0" applyFont="1" applyFill="1" applyAlignment="1" applyProtection="1">
      <alignment horizontal="center" vertical="center"/>
    </xf>
    <xf numFmtId="0" fontId="10" fillId="21" borderId="0" xfId="0" applyFont="1" applyFill="1" applyProtection="1">
      <alignment vertical="center"/>
    </xf>
    <xf numFmtId="0" fontId="0" fillId="22" borderId="0" xfId="0" applyFill="1" applyProtection="1">
      <alignment vertical="center"/>
    </xf>
    <xf numFmtId="0" fontId="10" fillId="2" borderId="70"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xf>
    <xf numFmtId="0" fontId="0" fillId="22" borderId="0" xfId="0" applyFont="1" applyFill="1" applyAlignment="1" applyProtection="1">
      <alignment horizontal="right" vertical="center"/>
    </xf>
    <xf numFmtId="0" fontId="3" fillId="22" borderId="0" xfId="0" applyFont="1" applyFill="1" applyBorder="1" applyProtection="1">
      <alignment vertical="center"/>
    </xf>
    <xf numFmtId="0" fontId="0" fillId="22" borderId="0" xfId="0" applyFont="1" applyFill="1" applyBorder="1" applyAlignment="1" applyProtection="1">
      <alignment horizontal="right" vertical="center"/>
    </xf>
    <xf numFmtId="0" fontId="0" fillId="22" borderId="0" xfId="0" applyFill="1" applyAlignment="1" applyProtection="1">
      <alignment horizontal="right" vertical="center"/>
    </xf>
    <xf numFmtId="0" fontId="10" fillId="21" borderId="0" xfId="0" applyFont="1" applyFill="1" applyBorder="1" applyProtection="1">
      <alignment vertical="center"/>
    </xf>
    <xf numFmtId="0" fontId="10" fillId="21" borderId="29" xfId="0" applyFont="1" applyFill="1" applyBorder="1" applyProtection="1">
      <alignment vertical="center"/>
    </xf>
    <xf numFmtId="0" fontId="2" fillId="21" borderId="0" xfId="0" applyFont="1" applyFill="1" applyBorder="1" applyAlignment="1" applyProtection="1">
      <alignment vertical="center"/>
    </xf>
    <xf numFmtId="0" fontId="0" fillId="21" borderId="56" xfId="0" applyFill="1" applyBorder="1">
      <alignment vertical="center"/>
    </xf>
    <xf numFmtId="0" fontId="0" fillId="21" borderId="0" xfId="0" applyFill="1">
      <alignment vertical="center"/>
    </xf>
    <xf numFmtId="0" fontId="5" fillId="21" borderId="0" xfId="0" applyFont="1" applyFill="1" applyProtection="1">
      <alignment vertical="center"/>
    </xf>
    <xf numFmtId="0" fontId="0" fillId="21" borderId="0" xfId="0" applyFont="1" applyFill="1" applyProtection="1">
      <alignment vertical="center"/>
    </xf>
    <xf numFmtId="0" fontId="10" fillId="2" borderId="53" xfId="0" applyFont="1" applyFill="1" applyBorder="1" applyProtection="1">
      <alignment vertical="center"/>
    </xf>
    <xf numFmtId="0" fontId="10" fillId="2" borderId="53" xfId="0" applyFont="1" applyFill="1" applyBorder="1" applyAlignment="1" applyProtection="1">
      <alignment horizontal="center" vertical="center"/>
    </xf>
    <xf numFmtId="0" fontId="0" fillId="21" borderId="0" xfId="0" applyFill="1" applyBorder="1" applyProtection="1">
      <alignment vertical="center"/>
    </xf>
    <xf numFmtId="0" fontId="0" fillId="21" borderId="0" xfId="0" applyFill="1" applyProtection="1">
      <alignment vertical="center"/>
    </xf>
    <xf numFmtId="0" fontId="0" fillId="21" borderId="0" xfId="0" applyFont="1" applyFill="1" applyBorder="1" applyAlignment="1" applyProtection="1">
      <alignment horizontal="right" vertical="center"/>
    </xf>
    <xf numFmtId="0" fontId="3" fillId="21" borderId="0" xfId="0" applyFont="1" applyFill="1" applyBorder="1" applyAlignment="1" applyProtection="1">
      <alignment horizontal="right" vertical="center"/>
    </xf>
    <xf numFmtId="0" fontId="0" fillId="21" borderId="0" xfId="0" applyFont="1" applyFill="1" applyBorder="1" applyAlignment="1" applyProtection="1">
      <alignment vertical="center"/>
    </xf>
    <xf numFmtId="0" fontId="20" fillId="2" borderId="35" xfId="0" applyFont="1" applyFill="1" applyBorder="1" applyAlignment="1" applyProtection="1">
      <alignment vertical="center"/>
    </xf>
    <xf numFmtId="0" fontId="3" fillId="2" borderId="78" xfId="0" applyFont="1" applyFill="1" applyBorder="1" applyAlignment="1" applyProtection="1">
      <alignment vertical="center"/>
    </xf>
    <xf numFmtId="0" fontId="11" fillId="2" borderId="81" xfId="0" applyFont="1" applyFill="1" applyBorder="1" applyAlignment="1" applyProtection="1">
      <alignment horizontal="center" vertical="center" shrinkToFit="1"/>
    </xf>
    <xf numFmtId="0" fontId="0" fillId="2" borderId="35" xfId="0" applyFont="1" applyFill="1" applyBorder="1" applyAlignment="1" applyProtection="1">
      <alignment vertical="center"/>
    </xf>
    <xf numFmtId="0" fontId="20" fillId="2" borderId="78" xfId="0" applyFont="1" applyFill="1" applyBorder="1" applyAlignment="1" applyProtection="1">
      <alignment vertical="center"/>
    </xf>
    <xf numFmtId="0" fontId="20" fillId="2" borderId="6" xfId="0" applyFont="1" applyFill="1" applyBorder="1" applyAlignment="1" applyProtection="1">
      <alignment vertical="center"/>
    </xf>
    <xf numFmtId="0" fontId="3" fillId="2" borderId="4" xfId="0" applyFont="1" applyFill="1" applyBorder="1" applyAlignment="1" applyProtection="1">
      <alignment vertical="center"/>
    </xf>
    <xf numFmtId="0" fontId="2" fillId="4" borderId="61"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wrapText="1"/>
    </xf>
    <xf numFmtId="0" fontId="3" fillId="2" borderId="56" xfId="0" applyFont="1" applyFill="1" applyBorder="1" applyAlignment="1" applyProtection="1">
      <alignment vertical="center"/>
    </xf>
    <xf numFmtId="0" fontId="20" fillId="2" borderId="51" xfId="0" applyFont="1" applyFill="1" applyBorder="1" applyAlignment="1" applyProtection="1">
      <alignment vertical="center"/>
    </xf>
    <xf numFmtId="0" fontId="10" fillId="4"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10" fillId="2" borderId="40" xfId="0" applyFont="1" applyFill="1" applyBorder="1" applyAlignment="1" applyProtection="1">
      <alignment horizontal="center" vertical="center" wrapText="1"/>
    </xf>
    <xf numFmtId="0" fontId="10" fillId="2" borderId="84" xfId="0" applyFont="1" applyFill="1" applyBorder="1" applyAlignment="1" applyProtection="1">
      <alignment horizontal="center" vertical="center" wrapText="1"/>
    </xf>
    <xf numFmtId="0" fontId="10" fillId="21" borderId="80" xfId="0" applyFont="1" applyFill="1" applyBorder="1" applyAlignment="1" applyProtection="1">
      <alignment horizontal="center" vertical="center" wrapText="1"/>
    </xf>
    <xf numFmtId="176" fontId="10" fillId="3" borderId="3" xfId="0" applyNumberFormat="1" applyFont="1" applyFill="1" applyBorder="1" applyAlignment="1" applyProtection="1">
      <alignment horizontal="center" vertical="center"/>
      <protection locked="0"/>
    </xf>
    <xf numFmtId="0" fontId="0" fillId="21" borderId="67" xfId="0" applyFill="1" applyBorder="1">
      <alignment vertical="center"/>
    </xf>
    <xf numFmtId="0" fontId="0" fillId="21" borderId="29" xfId="0" applyFill="1" applyBorder="1">
      <alignment vertical="center"/>
    </xf>
    <xf numFmtId="0" fontId="0" fillId="21" borderId="87" xfId="0" applyFill="1" applyBorder="1" applyProtection="1">
      <alignment vertical="center"/>
    </xf>
    <xf numFmtId="0" fontId="3" fillId="21" borderId="0" xfId="0" applyFont="1" applyFill="1" applyAlignment="1" applyProtection="1">
      <alignment horizontal="right" vertical="center"/>
    </xf>
    <xf numFmtId="181" fontId="0" fillId="21" borderId="0" xfId="0" applyNumberFormat="1" applyFill="1" applyProtection="1">
      <alignment vertical="center"/>
      <protection hidden="1"/>
    </xf>
    <xf numFmtId="0" fontId="2" fillId="8" borderId="61" xfId="0" applyFont="1" applyFill="1" applyBorder="1" applyAlignment="1" applyProtection="1">
      <alignment horizontal="center" vertical="center"/>
      <protection locked="0"/>
    </xf>
    <xf numFmtId="0" fontId="6" fillId="7" borderId="1" xfId="0" applyNumberFormat="1" applyFont="1" applyFill="1" applyBorder="1" applyAlignment="1" applyProtection="1">
      <alignment horizontal="center" vertical="center"/>
      <protection locked="0"/>
    </xf>
    <xf numFmtId="0" fontId="10" fillId="21" borderId="0" xfId="0" applyFont="1" applyFill="1" applyAlignment="1" applyProtection="1">
      <alignment horizontal="right" vertical="center"/>
    </xf>
    <xf numFmtId="0" fontId="5" fillId="0" borderId="5" xfId="0" applyFont="1" applyFill="1" applyBorder="1" applyAlignment="1" applyProtection="1">
      <alignment horizontal="right" vertical="center" wrapText="1"/>
    </xf>
    <xf numFmtId="0" fontId="5" fillId="0" borderId="16" xfId="0" applyFont="1" applyFill="1" applyBorder="1" applyAlignment="1" applyProtection="1">
      <alignment horizontal="right" vertical="center"/>
    </xf>
    <xf numFmtId="0" fontId="28" fillId="0" borderId="0" xfId="0" applyFont="1" applyFill="1" applyProtection="1">
      <alignment vertical="center"/>
    </xf>
    <xf numFmtId="0" fontId="10" fillId="0" borderId="54" xfId="0" applyFont="1" applyFill="1" applyBorder="1" applyProtection="1">
      <alignment vertical="center"/>
      <protection locked="0"/>
    </xf>
    <xf numFmtId="177" fontId="26" fillId="19" borderId="1" xfId="0" applyNumberFormat="1" applyFont="1" applyFill="1" applyBorder="1" applyAlignment="1" applyProtection="1">
      <alignment horizontal="center" vertical="center"/>
      <protection locked="0"/>
    </xf>
    <xf numFmtId="176" fontId="26" fillId="23" borderId="1" xfId="0" applyNumberFormat="1" applyFont="1" applyFill="1" applyBorder="1" applyAlignment="1" applyProtection="1">
      <alignment horizontal="center" vertical="center" wrapText="1"/>
      <protection locked="0"/>
    </xf>
    <xf numFmtId="0" fontId="0" fillId="21" borderId="0" xfId="0" applyFill="1" applyAlignment="1" applyProtection="1">
      <alignment vertical="center"/>
    </xf>
    <xf numFmtId="0" fontId="10" fillId="0" borderId="54" xfId="0" applyFont="1" applyBorder="1" applyAlignment="1" applyProtection="1">
      <alignment vertical="center"/>
      <protection locked="0"/>
    </xf>
    <xf numFmtId="0" fontId="10" fillId="21" borderId="54" xfId="0" applyFont="1" applyFill="1" applyBorder="1" applyProtection="1">
      <alignment vertical="center"/>
      <protection locked="0"/>
    </xf>
    <xf numFmtId="0" fontId="10" fillId="21" borderId="55" xfId="0" applyFont="1" applyFill="1" applyBorder="1" applyProtection="1">
      <alignment vertical="center"/>
      <protection locked="0"/>
    </xf>
    <xf numFmtId="0" fontId="5" fillId="28" borderId="1" xfId="0" applyNumberFormat="1" applyFont="1" applyFill="1" applyBorder="1" applyAlignment="1" applyProtection="1">
      <alignment horizontal="center" vertical="center"/>
      <protection locked="0"/>
    </xf>
    <xf numFmtId="178" fontId="6" fillId="31" borderId="1" xfId="0" applyNumberFormat="1" applyFont="1" applyFill="1" applyBorder="1" applyAlignment="1" applyProtection="1">
      <alignment horizontal="center" vertical="center"/>
      <protection locked="0"/>
    </xf>
    <xf numFmtId="181" fontId="26" fillId="0" borderId="0" xfId="0" applyNumberFormat="1" applyFont="1" applyFill="1" applyAlignment="1" applyProtection="1">
      <alignment horizontal="center" vertical="center"/>
      <protection hidden="1"/>
    </xf>
    <xf numFmtId="181" fontId="0" fillId="0" borderId="0" xfId="0" applyNumberFormat="1" applyFont="1" applyFill="1" applyBorder="1" applyAlignment="1" applyProtection="1">
      <alignment horizontal="left" vertical="center"/>
      <protection hidden="1"/>
    </xf>
    <xf numFmtId="181" fontId="14" fillId="0" borderId="0" xfId="0" applyNumberFormat="1" applyFont="1" applyFill="1" applyAlignment="1" applyProtection="1">
      <alignment vertical="center"/>
      <protection hidden="1"/>
    </xf>
    <xf numFmtId="181" fontId="14" fillId="0" borderId="0" xfId="0" applyNumberFormat="1" applyFont="1" applyFill="1" applyAlignment="1" applyProtection="1">
      <alignment horizontal="left" vertical="center"/>
      <protection hidden="1"/>
    </xf>
    <xf numFmtId="181" fontId="0" fillId="0" borderId="0" xfId="0" applyNumberFormat="1" applyFill="1" applyProtection="1">
      <alignment vertical="center"/>
      <protection hidden="1"/>
    </xf>
    <xf numFmtId="181" fontId="0" fillId="0" borderId="0" xfId="0" applyNumberFormat="1" applyFill="1" applyBorder="1" applyProtection="1">
      <alignment vertical="center"/>
      <protection hidden="1"/>
    </xf>
    <xf numFmtId="181" fontId="26" fillId="0" borderId="0" xfId="0" applyNumberFormat="1" applyFont="1" applyFill="1" applyBorder="1" applyAlignment="1" applyProtection="1">
      <alignment horizontal="left" vertical="center"/>
      <protection hidden="1"/>
    </xf>
    <xf numFmtId="181" fontId="14" fillId="0" borderId="0" xfId="0" applyNumberFormat="1" applyFont="1" applyFill="1" applyBorder="1" applyAlignment="1" applyProtection="1">
      <alignment horizontal="left" vertical="center"/>
      <protection hidden="1"/>
    </xf>
    <xf numFmtId="0" fontId="26" fillId="0" borderId="0" xfId="0" applyFont="1" applyFill="1" applyBorder="1" applyAlignment="1" applyProtection="1">
      <alignment horizontal="left" vertical="center"/>
      <protection hidden="1"/>
    </xf>
    <xf numFmtId="0" fontId="14" fillId="0" borderId="53" xfId="0" applyFont="1" applyFill="1" applyBorder="1" applyAlignment="1" applyProtection="1">
      <alignment horizontal="center" vertical="center"/>
      <protection hidden="1"/>
    </xf>
    <xf numFmtId="0" fontId="6" fillId="18" borderId="120" xfId="0" applyFont="1" applyFill="1" applyBorder="1" applyAlignment="1" applyProtection="1">
      <alignment horizontal="center" vertical="center"/>
      <protection locked="0"/>
    </xf>
    <xf numFmtId="0" fontId="26" fillId="0" borderId="50" xfId="0" applyFont="1" applyBorder="1" applyAlignment="1" applyProtection="1">
      <alignment vertical="center" shrinkToFit="1"/>
    </xf>
    <xf numFmtId="178" fontId="6" fillId="24" borderId="1" xfId="0" applyNumberFormat="1" applyFont="1" applyFill="1" applyBorder="1" applyAlignment="1" applyProtection="1">
      <alignment horizontal="center" vertical="center"/>
      <protection locked="0"/>
    </xf>
    <xf numFmtId="180" fontId="10" fillId="28" borderId="1" xfId="0" applyNumberFormat="1"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shrinkToFit="1"/>
      <protection locked="0"/>
    </xf>
    <xf numFmtId="0" fontId="10" fillId="4" borderId="1" xfId="0" applyFont="1" applyFill="1" applyBorder="1" applyAlignment="1" applyProtection="1">
      <alignment horizontal="center" vertical="center" shrinkToFit="1"/>
      <protection locked="0"/>
    </xf>
    <xf numFmtId="0" fontId="10" fillId="0" borderId="51" xfId="0" applyFont="1" applyFill="1" applyBorder="1" applyProtection="1">
      <alignment vertical="center"/>
    </xf>
    <xf numFmtId="0" fontId="14" fillId="0" borderId="0" xfId="0" applyFont="1" applyFill="1" applyBorder="1" applyAlignment="1" applyProtection="1">
      <alignment horizontal="center" vertical="center"/>
      <protection hidden="1"/>
    </xf>
    <xf numFmtId="0" fontId="26" fillId="0" borderId="32" xfId="0" applyFont="1" applyBorder="1" applyAlignment="1" applyProtection="1">
      <alignment horizontal="left" vertical="center" shrinkToFit="1"/>
    </xf>
    <xf numFmtId="0" fontId="26" fillId="0" borderId="85" xfId="0" applyFont="1" applyBorder="1" applyAlignment="1" applyProtection="1">
      <alignment horizontal="left" vertical="center" shrinkToFit="1"/>
    </xf>
    <xf numFmtId="0" fontId="26" fillId="0" borderId="97" xfId="0" applyFont="1" applyBorder="1" applyAlignment="1" applyProtection="1">
      <alignment horizontal="left" vertical="center" shrinkToFit="1"/>
    </xf>
    <xf numFmtId="0" fontId="26" fillId="0" borderId="30" xfId="0" applyFont="1" applyBorder="1" applyAlignment="1" applyProtection="1">
      <alignment horizontal="left" vertical="center" shrinkToFit="1"/>
    </xf>
    <xf numFmtId="0" fontId="26" fillId="0" borderId="32"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9" xfId="0" applyFont="1" applyFill="1" applyBorder="1" applyAlignment="1" applyProtection="1">
      <alignment horizontal="center" vertical="center" shrinkToFit="1"/>
    </xf>
    <xf numFmtId="0" fontId="26" fillId="0" borderId="30" xfId="0" applyFont="1" applyFill="1" applyBorder="1" applyAlignment="1" applyProtection="1">
      <alignment horizontal="left" vertical="center" shrinkToFit="1"/>
    </xf>
    <xf numFmtId="0" fontId="26" fillId="0" borderId="50" xfId="0" applyFont="1" applyBorder="1" applyAlignment="1" applyProtection="1">
      <alignment horizontal="center" vertical="center" shrinkToFit="1"/>
    </xf>
    <xf numFmtId="0" fontId="26" fillId="0" borderId="43" xfId="0" applyFont="1" applyFill="1" applyBorder="1" applyAlignment="1" applyProtection="1">
      <alignment horizontal="left" vertical="center" shrinkToFit="1"/>
    </xf>
    <xf numFmtId="0" fontId="26" fillId="0" borderId="50" xfId="0" applyFont="1" applyFill="1" applyBorder="1" applyAlignment="1" applyProtection="1">
      <alignment horizontal="left" vertical="center" shrinkToFit="1"/>
    </xf>
    <xf numFmtId="0" fontId="26" fillId="0" borderId="85" xfId="0" applyFont="1" applyFill="1" applyBorder="1" applyAlignment="1" applyProtection="1">
      <alignment horizontal="left" vertical="center" shrinkToFit="1"/>
    </xf>
    <xf numFmtId="0" fontId="26" fillId="0" borderId="9" xfId="0" applyFont="1" applyFill="1" applyBorder="1" applyAlignment="1" applyProtection="1">
      <alignment vertical="center" shrinkToFit="1"/>
    </xf>
    <xf numFmtId="0" fontId="26" fillId="0" borderId="9" xfId="0" applyFont="1" applyBorder="1" applyAlignment="1" applyProtection="1">
      <alignment vertical="center" shrinkToFit="1"/>
    </xf>
    <xf numFmtId="0" fontId="11" fillId="0" borderId="0" xfId="0" applyFont="1" applyAlignment="1" applyProtection="1">
      <alignment horizontal="left" vertical="center"/>
    </xf>
    <xf numFmtId="0" fontId="0" fillId="0" borderId="0" xfId="0" applyFill="1" applyProtection="1">
      <alignment vertical="center"/>
    </xf>
    <xf numFmtId="0" fontId="6" fillId="0" borderId="0" xfId="0" applyFont="1" applyFill="1" applyBorder="1" applyAlignment="1" applyProtection="1">
      <alignment horizontal="right" vertical="center"/>
    </xf>
    <xf numFmtId="179" fontId="5" fillId="0" borderId="0" xfId="0" applyNumberFormat="1" applyFont="1" applyFill="1" applyBorder="1" applyAlignment="1" applyProtection="1">
      <alignment vertical="center"/>
    </xf>
    <xf numFmtId="0" fontId="14" fillId="0" borderId="0" xfId="0" applyFont="1" applyFill="1" applyBorder="1" applyAlignment="1" applyProtection="1">
      <alignment horizontal="right" vertical="center" wrapText="1"/>
    </xf>
    <xf numFmtId="0" fontId="28" fillId="2" borderId="6" xfId="0" applyFont="1" applyFill="1" applyBorder="1" applyAlignment="1" applyProtection="1">
      <alignment horizontal="left" vertical="center"/>
    </xf>
    <xf numFmtId="0" fontId="0" fillId="0" borderId="11" xfId="0" applyFont="1" applyFill="1" applyBorder="1" applyAlignment="1" applyProtection="1">
      <alignment horizontal="center" vertical="center" wrapText="1"/>
    </xf>
    <xf numFmtId="0" fontId="26" fillId="12" borderId="19" xfId="0" applyFont="1" applyFill="1" applyBorder="1" applyAlignment="1" applyProtection="1">
      <alignment horizontal="center" vertical="center"/>
    </xf>
    <xf numFmtId="0" fontId="26" fillId="0" borderId="11" xfId="0" applyFont="1" applyFill="1" applyBorder="1" applyAlignment="1" applyProtection="1">
      <alignment horizontal="center" vertical="center" wrapText="1"/>
    </xf>
    <xf numFmtId="0" fontId="28" fillId="2" borderId="4" xfId="0" applyFont="1" applyFill="1" applyBorder="1" applyAlignment="1" applyProtection="1">
      <alignment vertical="center"/>
    </xf>
    <xf numFmtId="0" fontId="28" fillId="2" borderId="100" xfId="0" applyFont="1" applyFill="1" applyBorder="1" applyAlignment="1" applyProtection="1">
      <alignment vertical="center"/>
    </xf>
    <xf numFmtId="0" fontId="0" fillId="0" borderId="9"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0" xfId="0" applyFont="1" applyFill="1" applyBorder="1" applyAlignment="1" applyProtection="1">
      <alignment horizontal="center" vertical="center"/>
      <protection hidden="1"/>
    </xf>
    <xf numFmtId="0" fontId="48" fillId="0" borderId="8" xfId="0" applyFont="1" applyFill="1" applyBorder="1" applyProtection="1">
      <alignment vertical="center"/>
    </xf>
    <xf numFmtId="0" fontId="6" fillId="0" borderId="19" xfId="0" applyFont="1" applyFill="1" applyBorder="1" applyAlignment="1" applyProtection="1">
      <alignment vertical="center"/>
    </xf>
    <xf numFmtId="0" fontId="3" fillId="0" borderId="5" xfId="1" applyFont="1" applyFill="1" applyBorder="1" applyAlignment="1" applyProtection="1">
      <alignment vertical="center" wrapText="1"/>
    </xf>
    <xf numFmtId="38" fontId="6" fillId="0" borderId="5" xfId="0" applyNumberFormat="1" applyFont="1" applyFill="1" applyBorder="1" applyAlignment="1" applyProtection="1">
      <alignment horizontal="center" vertical="center"/>
    </xf>
    <xf numFmtId="0" fontId="6" fillId="35" borderId="12" xfId="0" applyFont="1" applyFill="1" applyBorder="1" applyAlignment="1" applyProtection="1">
      <alignment horizontal="left" vertical="center"/>
    </xf>
    <xf numFmtId="176" fontId="6" fillId="28" borderId="1"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left" vertical="center"/>
    </xf>
    <xf numFmtId="0" fontId="0" fillId="30" borderId="1"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left" vertical="center" shrinkToFit="1"/>
    </xf>
    <xf numFmtId="0" fontId="2" fillId="0" borderId="0" xfId="0" applyFont="1" applyFill="1" applyAlignment="1" applyProtection="1">
      <alignment horizontal="right" vertical="center"/>
    </xf>
    <xf numFmtId="0" fontId="26" fillId="0" borderId="11" xfId="0" applyFont="1" applyFill="1" applyBorder="1" applyAlignment="1" applyProtection="1">
      <alignment vertical="center"/>
    </xf>
    <xf numFmtId="0" fontId="26" fillId="0" borderId="39" xfId="0" applyFont="1" applyFill="1" applyBorder="1" applyAlignment="1" applyProtection="1">
      <alignment horizontal="center" vertical="center"/>
    </xf>
    <xf numFmtId="0" fontId="14" fillId="0" borderId="78"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xf>
    <xf numFmtId="49" fontId="26" fillId="0" borderId="35" xfId="0" applyNumberFormat="1" applyFont="1" applyFill="1" applyBorder="1" applyAlignment="1" applyProtection="1">
      <alignment vertical="center"/>
    </xf>
    <xf numFmtId="0" fontId="11" fillId="2" borderId="80" xfId="0" applyFont="1" applyFill="1" applyBorder="1" applyAlignment="1" applyProtection="1">
      <alignment horizontal="center" vertical="center" wrapText="1"/>
    </xf>
    <xf numFmtId="0" fontId="5" fillId="0" borderId="15" xfId="0" applyFont="1" applyFill="1" applyBorder="1" applyProtection="1">
      <alignment vertical="center"/>
    </xf>
    <xf numFmtId="0" fontId="0" fillId="0" borderId="32" xfId="0" applyFont="1" applyFill="1" applyBorder="1" applyAlignment="1" applyProtection="1">
      <alignment vertical="center" wrapText="1"/>
    </xf>
    <xf numFmtId="0" fontId="5" fillId="0" borderId="37" xfId="0" applyFont="1" applyFill="1" applyBorder="1" applyProtection="1">
      <alignment vertical="center"/>
    </xf>
    <xf numFmtId="0" fontId="5" fillId="0" borderId="56" xfId="0" applyFont="1" applyFill="1" applyBorder="1" applyProtection="1">
      <alignment vertical="center"/>
    </xf>
    <xf numFmtId="0" fontId="6" fillId="0" borderId="56" xfId="0" applyFont="1" applyFill="1" applyBorder="1" applyProtection="1">
      <alignment vertical="center"/>
    </xf>
    <xf numFmtId="0" fontId="5" fillId="0" borderId="56" xfId="0" applyFont="1" applyFill="1" applyBorder="1" applyAlignment="1" applyProtection="1">
      <alignment vertical="center" wrapText="1"/>
    </xf>
    <xf numFmtId="0" fontId="0" fillId="0" borderId="67" xfId="0" applyFont="1" applyFill="1" applyBorder="1" applyAlignment="1" applyProtection="1">
      <alignment vertical="center" wrapText="1"/>
    </xf>
    <xf numFmtId="182" fontId="6" fillId="0" borderId="124" xfId="0" applyNumberFormat="1" applyFont="1" applyFill="1" applyBorder="1" applyAlignment="1" applyProtection="1">
      <alignment horizontal="left" vertical="center"/>
      <protection hidden="1"/>
    </xf>
    <xf numFmtId="182" fontId="0" fillId="0" borderId="125" xfId="0" applyNumberFormat="1" applyFont="1" applyFill="1" applyBorder="1" applyAlignment="1" applyProtection="1">
      <alignment horizontal="left" vertical="center"/>
      <protection hidden="1"/>
    </xf>
    <xf numFmtId="0" fontId="5" fillId="0" borderId="10" xfId="0" applyFont="1" applyFill="1" applyBorder="1" applyAlignment="1" applyProtection="1">
      <alignment vertical="center"/>
    </xf>
    <xf numFmtId="0" fontId="3" fillId="0" borderId="10" xfId="1" applyFont="1" applyFill="1" applyBorder="1" applyAlignment="1" applyProtection="1">
      <alignment vertical="center" wrapText="1"/>
    </xf>
    <xf numFmtId="0" fontId="6" fillId="0" borderId="32" xfId="0" applyFont="1" applyFill="1" applyBorder="1" applyProtection="1">
      <alignment vertical="center"/>
    </xf>
    <xf numFmtId="182" fontId="14" fillId="36" borderId="58" xfId="0" applyNumberFormat="1" applyFont="1" applyFill="1" applyBorder="1" applyAlignment="1" applyProtection="1">
      <alignment horizontal="center" vertical="center"/>
      <protection hidden="1"/>
    </xf>
    <xf numFmtId="0" fontId="10" fillId="4" borderId="1"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xf>
    <xf numFmtId="0" fontId="28" fillId="2" borderId="129" xfId="0" applyFont="1" applyFill="1" applyBorder="1" applyAlignment="1" applyProtection="1">
      <alignment vertical="center"/>
    </xf>
    <xf numFmtId="0" fontId="6" fillId="0" borderId="0" xfId="0" applyFont="1" applyFill="1" applyAlignment="1" applyProtection="1">
      <alignment horizontal="left" vertical="center"/>
    </xf>
    <xf numFmtId="0" fontId="26" fillId="37" borderId="0" xfId="0" applyFont="1" applyFill="1" applyBorder="1" applyAlignment="1" applyProtection="1">
      <alignment vertical="center"/>
    </xf>
    <xf numFmtId="0" fontId="6" fillId="30" borderId="120" xfId="0" applyFont="1" applyFill="1" applyBorder="1" applyAlignment="1" applyProtection="1">
      <alignment horizontal="center" vertical="center"/>
      <protection locked="0"/>
    </xf>
    <xf numFmtId="0" fontId="12" fillId="0" borderId="18" xfId="0" applyFont="1" applyFill="1" applyBorder="1" applyProtection="1">
      <alignment vertical="center"/>
    </xf>
    <xf numFmtId="0" fontId="12" fillId="0" borderId="16" xfId="0" applyFont="1" applyFill="1" applyBorder="1" applyProtection="1">
      <alignment vertical="center"/>
    </xf>
    <xf numFmtId="0" fontId="53" fillId="0" borderId="5" xfId="0" applyFont="1" applyFill="1" applyBorder="1" applyAlignment="1" applyProtection="1">
      <alignment vertical="center"/>
    </xf>
    <xf numFmtId="0" fontId="53" fillId="0" borderId="16" xfId="0" applyFont="1" applyFill="1" applyBorder="1" applyAlignment="1" applyProtection="1">
      <alignment vertical="center"/>
    </xf>
    <xf numFmtId="0" fontId="5" fillId="0" borderId="11" xfId="0" applyFont="1" applyFill="1" applyBorder="1" applyAlignment="1" applyProtection="1">
      <alignment vertical="center" wrapText="1"/>
    </xf>
    <xf numFmtId="0" fontId="5" fillId="0" borderId="11" xfId="0" applyFont="1" applyFill="1" applyBorder="1" applyAlignment="1" applyProtection="1">
      <alignment horizontal="left" vertical="center"/>
    </xf>
    <xf numFmtId="0" fontId="5" fillId="0" borderId="46" xfId="0" applyFont="1" applyFill="1" applyBorder="1" applyAlignment="1" applyProtection="1">
      <alignment vertical="center"/>
    </xf>
    <xf numFmtId="0" fontId="5" fillId="0" borderId="16" xfId="0" applyFont="1" applyFill="1" applyBorder="1" applyAlignment="1" applyProtection="1">
      <alignment vertical="center"/>
    </xf>
    <xf numFmtId="0" fontId="10" fillId="0" borderId="16"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3" fillId="0" borderId="5" xfId="0" applyFont="1" applyFill="1" applyBorder="1" applyProtection="1">
      <alignment vertical="center"/>
    </xf>
    <xf numFmtId="0" fontId="0" fillId="0" borderId="56" xfId="0" applyFont="1" applyFill="1" applyBorder="1" applyAlignment="1" applyProtection="1">
      <alignment vertical="center"/>
    </xf>
    <xf numFmtId="49" fontId="26" fillId="0" borderId="0" xfId="0" applyNumberFormat="1" applyFont="1" applyFill="1" applyBorder="1" applyAlignment="1" applyProtection="1">
      <alignment vertical="center" wrapText="1"/>
    </xf>
    <xf numFmtId="0" fontId="26" fillId="0" borderId="1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0" fontId="5" fillId="0" borderId="5" xfId="0" applyFont="1" applyFill="1" applyBorder="1" applyAlignment="1" applyProtection="1">
      <alignment vertical="center" wrapText="1"/>
    </xf>
    <xf numFmtId="0" fontId="65" fillId="0" borderId="5" xfId="0" applyFont="1" applyFill="1" applyBorder="1" applyProtection="1">
      <alignment vertical="center"/>
    </xf>
    <xf numFmtId="0" fontId="65" fillId="0" borderId="0" xfId="0" applyFont="1" applyFill="1" applyProtection="1">
      <alignment vertical="center"/>
    </xf>
    <xf numFmtId="0" fontId="65" fillId="0" borderId="0" xfId="0" applyFont="1" applyFill="1" applyBorder="1" applyProtection="1">
      <alignment vertical="center"/>
    </xf>
    <xf numFmtId="0" fontId="65" fillId="0" borderId="0" xfId="0" applyFont="1" applyFill="1" applyBorder="1" applyAlignment="1" applyProtection="1">
      <alignment vertical="center"/>
    </xf>
    <xf numFmtId="0" fontId="65" fillId="0" borderId="5" xfId="0" applyFont="1" applyFill="1" applyBorder="1" applyAlignment="1" applyProtection="1">
      <alignment horizontal="center" vertical="center" wrapText="1"/>
    </xf>
    <xf numFmtId="0" fontId="63" fillId="0" borderId="0" xfId="0" applyFont="1" applyFill="1" applyBorder="1" applyAlignment="1" applyProtection="1">
      <alignment vertical="center"/>
    </xf>
    <xf numFmtId="0" fontId="65" fillId="0" borderId="0" xfId="0" applyFont="1" applyFill="1" applyBorder="1" applyAlignment="1" applyProtection="1">
      <alignment horizontal="center" vertical="center"/>
      <protection hidden="1"/>
    </xf>
    <xf numFmtId="0" fontId="67" fillId="40" borderId="0" xfId="0" applyFont="1" applyFill="1" applyBorder="1" applyProtection="1">
      <alignment vertical="center"/>
    </xf>
    <xf numFmtId="0" fontId="67" fillId="0" borderId="0" xfId="0" applyFont="1" applyFill="1" applyBorder="1">
      <alignment vertical="center"/>
    </xf>
    <xf numFmtId="0" fontId="10" fillId="40" borderId="54" xfId="0" applyFont="1" applyFill="1" applyBorder="1" applyProtection="1">
      <alignment vertical="center"/>
      <protection locked="0"/>
    </xf>
    <xf numFmtId="0" fontId="67" fillId="40" borderId="0" xfId="0" applyFont="1" applyFill="1" applyBorder="1" applyAlignment="1" applyProtection="1">
      <alignment horizontal="right" vertical="center"/>
    </xf>
    <xf numFmtId="182" fontId="67" fillId="40" borderId="53" xfId="0" applyNumberFormat="1" applyFont="1" applyFill="1" applyBorder="1" applyAlignment="1" applyProtection="1">
      <alignment horizontal="left" vertical="center" shrinkToFit="1"/>
      <protection hidden="1"/>
    </xf>
    <xf numFmtId="0" fontId="67" fillId="0" borderId="0" xfId="0" applyFont="1" applyFill="1" applyBorder="1" applyAlignment="1" applyProtection="1">
      <alignment vertical="center"/>
    </xf>
    <xf numFmtId="0" fontId="10" fillId="40" borderId="0" xfId="0" applyFont="1" applyFill="1" applyBorder="1" applyProtection="1">
      <alignment vertical="center"/>
    </xf>
    <xf numFmtId="0" fontId="10" fillId="40" borderId="0" xfId="0" applyFont="1" applyFill="1" applyBorder="1" applyAlignment="1" applyProtection="1">
      <alignment horizontal="left" vertical="center" wrapText="1"/>
    </xf>
    <xf numFmtId="0" fontId="20" fillId="41" borderId="69" xfId="0" applyFont="1" applyFill="1" applyBorder="1" applyProtection="1">
      <alignment vertical="center"/>
    </xf>
    <xf numFmtId="0" fontId="10" fillId="41" borderId="79" xfId="0" applyFont="1" applyFill="1" applyBorder="1" applyAlignment="1" applyProtection="1">
      <alignment horizontal="center" vertical="center" wrapText="1"/>
    </xf>
    <xf numFmtId="0" fontId="11" fillId="42" borderId="79" xfId="0" applyFont="1" applyFill="1" applyBorder="1" applyAlignment="1" applyProtection="1">
      <alignment horizontal="center" vertical="center" wrapText="1"/>
    </xf>
    <xf numFmtId="0" fontId="10" fillId="40" borderId="53" xfId="0" applyFont="1" applyFill="1" applyBorder="1" applyAlignment="1" applyProtection="1">
      <alignment horizontal="center" vertical="center"/>
    </xf>
    <xf numFmtId="0" fontId="10" fillId="40" borderId="53" xfId="0" applyFont="1" applyFill="1" applyBorder="1" applyAlignment="1" applyProtection="1">
      <alignment vertical="center" wrapText="1"/>
    </xf>
    <xf numFmtId="181" fontId="67" fillId="40" borderId="0" xfId="0" applyNumberFormat="1" applyFont="1" applyFill="1" applyBorder="1" applyProtection="1">
      <alignment vertical="center"/>
      <protection hidden="1"/>
    </xf>
    <xf numFmtId="0" fontId="67" fillId="40" borderId="0" xfId="0" applyFont="1" applyFill="1" applyBorder="1" applyAlignment="1" applyProtection="1">
      <alignment horizontal="center" vertical="center"/>
    </xf>
    <xf numFmtId="0" fontId="67" fillId="0" borderId="0" xfId="0" applyFont="1" applyFill="1" applyBorder="1" applyAlignment="1">
      <alignment horizontal="center" vertical="center"/>
    </xf>
    <xf numFmtId="0" fontId="68" fillId="34" borderId="0" xfId="0" applyFont="1" applyFill="1" applyBorder="1" applyAlignment="1" applyProtection="1">
      <alignment vertical="center" wrapText="1"/>
    </xf>
    <xf numFmtId="0" fontId="68" fillId="34" borderId="0" xfId="0" applyFont="1" applyFill="1" applyBorder="1" applyAlignment="1" applyProtection="1">
      <alignment horizontal="center" vertical="center" wrapText="1"/>
    </xf>
    <xf numFmtId="0" fontId="10" fillId="47" borderId="53" xfId="0" applyFont="1" applyFill="1" applyBorder="1" applyAlignment="1" applyProtection="1">
      <alignment horizontal="center" vertical="center"/>
    </xf>
    <xf numFmtId="0" fontId="10" fillId="41" borderId="53" xfId="0" applyFont="1" applyFill="1" applyBorder="1" applyAlignment="1" applyProtection="1">
      <alignment vertical="center" wrapText="1"/>
    </xf>
    <xf numFmtId="0" fontId="4" fillId="0" borderId="38"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xf>
    <xf numFmtId="0" fontId="4" fillId="0" borderId="39"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xf>
    <xf numFmtId="0" fontId="4" fillId="0" borderId="40"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xf>
    <xf numFmtId="0" fontId="10" fillId="41" borderId="53" xfId="0" applyFont="1" applyFill="1" applyBorder="1" applyAlignment="1" applyProtection="1">
      <alignment horizontal="center" vertical="center"/>
    </xf>
    <xf numFmtId="0" fontId="65" fillId="0" borderId="10" xfId="0" applyFont="1" applyFill="1" applyBorder="1" applyProtection="1">
      <alignment vertical="center"/>
    </xf>
    <xf numFmtId="0" fontId="13" fillId="21" borderId="0" xfId="0" applyFont="1" applyFill="1" applyAlignment="1" applyProtection="1">
      <alignment horizontal="center" vertical="center"/>
    </xf>
    <xf numFmtId="0" fontId="10" fillId="2" borderId="53" xfId="0" applyFont="1" applyFill="1" applyBorder="1" applyAlignment="1" applyProtection="1">
      <alignment horizontal="center" vertical="center"/>
    </xf>
    <xf numFmtId="0" fontId="10" fillId="21" borderId="51" xfId="0" applyFont="1" applyFill="1" applyBorder="1" applyAlignment="1" applyProtection="1">
      <alignment horizontal="left" vertical="center"/>
    </xf>
    <xf numFmtId="0" fontId="10" fillId="22" borderId="0" xfId="0" applyFont="1" applyFill="1" applyAlignment="1" applyProtection="1">
      <alignment horizontal="left" vertical="center" wrapText="1"/>
    </xf>
    <xf numFmtId="0" fontId="10" fillId="2" borderId="37"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1" borderId="56" xfId="0" applyFont="1" applyFill="1" applyBorder="1" applyAlignment="1" applyProtection="1">
      <alignment horizontal="left" vertical="center"/>
    </xf>
    <xf numFmtId="0" fontId="3" fillId="2" borderId="78" xfId="0" applyFont="1" applyFill="1" applyBorder="1" applyAlignment="1" applyProtection="1">
      <alignment horizontal="left" vertical="center"/>
    </xf>
    <xf numFmtId="0" fontId="10" fillId="2" borderId="23" xfId="0" applyFont="1" applyFill="1" applyBorder="1" applyAlignment="1" applyProtection="1">
      <alignment horizontal="center" vertical="center" wrapText="1"/>
    </xf>
    <xf numFmtId="180" fontId="10" fillId="28" borderId="1" xfId="0" applyNumberFormat="1" applyFont="1" applyFill="1" applyBorder="1" applyAlignment="1" applyProtection="1">
      <alignment horizontal="center" vertical="center"/>
      <protection locked="0"/>
    </xf>
    <xf numFmtId="0" fontId="10" fillId="0" borderId="0" xfId="0" applyFont="1" applyProtection="1">
      <alignment vertical="center"/>
      <protection locked="0"/>
    </xf>
    <xf numFmtId="0" fontId="0"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3" fillId="2" borderId="53"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left" vertical="center" wrapText="1"/>
    </xf>
    <xf numFmtId="0" fontId="5" fillId="0" borderId="10" xfId="0" applyFont="1" applyFill="1" applyBorder="1" applyAlignment="1" applyProtection="1">
      <alignment vertical="center" wrapText="1"/>
    </xf>
    <xf numFmtId="0" fontId="6" fillId="0" borderId="5" xfId="0" applyFont="1" applyFill="1" applyBorder="1" applyAlignment="1" applyProtection="1">
      <alignment horizontal="left" vertical="center"/>
    </xf>
    <xf numFmtId="0" fontId="0" fillId="0" borderId="0" xfId="0" applyFont="1" applyFill="1" applyAlignment="1" applyProtection="1">
      <alignment horizontal="right" vertical="center" wrapText="1"/>
    </xf>
    <xf numFmtId="0" fontId="10" fillId="21" borderId="53"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2" borderId="35" xfId="0" applyFont="1" applyFill="1" applyBorder="1" applyAlignment="1" applyProtection="1">
      <alignment horizontal="center" vertical="center"/>
    </xf>
    <xf numFmtId="0" fontId="10" fillId="21" borderId="66" xfId="0" applyFont="1" applyFill="1" applyBorder="1" applyAlignment="1" applyProtection="1">
      <alignment horizontal="center" vertical="center"/>
    </xf>
    <xf numFmtId="0" fontId="10" fillId="21" borderId="80" xfId="0" applyFont="1" applyFill="1" applyBorder="1" applyAlignment="1" applyProtection="1">
      <alignment horizontal="center" vertical="center"/>
    </xf>
    <xf numFmtId="0" fontId="2" fillId="21" borderId="0" xfId="0" applyFont="1" applyFill="1" applyProtection="1">
      <alignment vertical="center"/>
    </xf>
    <xf numFmtId="0" fontId="2" fillId="21" borderId="0" xfId="0" applyNumberFormat="1" applyFont="1" applyFill="1" applyProtection="1">
      <alignment vertical="center"/>
    </xf>
    <xf numFmtId="181" fontId="18" fillId="21" borderId="0" xfId="0" applyNumberFormat="1" applyFont="1" applyFill="1" applyProtection="1">
      <alignment vertical="center"/>
      <protection hidden="1"/>
    </xf>
    <xf numFmtId="181" fontId="2" fillId="21" borderId="0" xfId="0" applyNumberFormat="1" applyFont="1" applyFill="1" applyProtection="1">
      <alignment vertical="center"/>
      <protection hidden="1"/>
    </xf>
    <xf numFmtId="0" fontId="18" fillId="21" borderId="54" xfId="0" applyFont="1" applyFill="1" applyBorder="1" applyProtection="1">
      <alignment vertical="center"/>
      <protection locked="0"/>
    </xf>
    <xf numFmtId="0" fontId="21" fillId="21" borderId="0" xfId="0" applyFont="1" applyFill="1" applyProtection="1">
      <alignment vertical="center"/>
    </xf>
    <xf numFmtId="0" fontId="18" fillId="22"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0" fillId="0" borderId="140" xfId="0" applyFont="1" applyFill="1" applyBorder="1" applyAlignment="1" applyProtection="1">
      <alignment horizontal="center" vertical="center"/>
    </xf>
    <xf numFmtId="0" fontId="18" fillId="21" borderId="0" xfId="0" applyFont="1" applyFill="1" applyProtection="1">
      <alignment vertical="center"/>
    </xf>
    <xf numFmtId="176" fontId="18" fillId="28" borderId="1" xfId="0" applyNumberFormat="1" applyFont="1" applyFill="1" applyBorder="1" applyAlignment="1" applyProtection="1">
      <alignment horizontal="center" vertical="center"/>
      <protection locked="0"/>
    </xf>
    <xf numFmtId="0" fontId="18" fillId="32" borderId="141" xfId="0" applyFont="1" applyFill="1" applyBorder="1" applyAlignment="1" applyProtection="1">
      <alignment horizontal="center" vertical="center"/>
    </xf>
    <xf numFmtId="0" fontId="18" fillId="32" borderId="100" xfId="0" applyFont="1" applyFill="1" applyBorder="1" applyAlignment="1" applyProtection="1">
      <alignment horizontal="center" vertical="center"/>
    </xf>
    <xf numFmtId="0" fontId="18" fillId="0" borderId="142" xfId="0" applyFont="1" applyFill="1" applyBorder="1" applyAlignment="1" applyProtection="1">
      <alignment vertical="center"/>
    </xf>
    <xf numFmtId="0" fontId="18" fillId="2" borderId="35" xfId="0" applyFont="1" applyFill="1" applyBorder="1" applyAlignment="1" applyProtection="1">
      <alignment horizontal="center" vertical="center"/>
    </xf>
    <xf numFmtId="0" fontId="2" fillId="2" borderId="35" xfId="0" applyFont="1" applyFill="1" applyBorder="1" applyAlignment="1" applyProtection="1">
      <alignment horizontal="center" vertical="center"/>
    </xf>
    <xf numFmtId="0" fontId="2" fillId="0" borderId="0" xfId="0" applyFont="1" applyFill="1" applyProtection="1">
      <alignment vertical="center"/>
    </xf>
    <xf numFmtId="0" fontId="21" fillId="21" borderId="0" xfId="0" applyFont="1" applyFill="1" applyBorder="1" applyAlignment="1" applyProtection="1">
      <alignment vertical="center"/>
    </xf>
    <xf numFmtId="0" fontId="0" fillId="22" borderId="0" xfId="0" applyFont="1" applyFill="1" applyAlignment="1" applyProtection="1">
      <alignment horizontal="left" vertical="center" wrapText="1"/>
    </xf>
    <xf numFmtId="0" fontId="10" fillId="22" borderId="0" xfId="0" applyFont="1" applyFill="1" applyAlignment="1" applyProtection="1">
      <alignment horizontal="left" vertical="center"/>
    </xf>
    <xf numFmtId="176" fontId="0" fillId="3" borderId="1" xfId="0" applyNumberFormat="1" applyFont="1" applyFill="1" applyBorder="1" applyAlignment="1" applyProtection="1">
      <alignment horizontal="center" vertical="center"/>
      <protection locked="0"/>
    </xf>
    <xf numFmtId="0" fontId="0" fillId="22" borderId="0" xfId="0" applyFont="1" applyFill="1" applyAlignment="1" applyProtection="1">
      <alignment horizontal="left" vertical="center"/>
    </xf>
    <xf numFmtId="0" fontId="2" fillId="21" borderId="0" xfId="0" applyFont="1" applyFill="1" applyAlignment="1" applyProtection="1">
      <alignment vertical="center" wrapText="1"/>
    </xf>
    <xf numFmtId="0" fontId="2" fillId="22" borderId="29" xfId="0" applyFont="1" applyFill="1" applyBorder="1" applyAlignment="1" applyProtection="1">
      <alignment horizontal="right" vertical="center"/>
    </xf>
    <xf numFmtId="0" fontId="18" fillId="22" borderId="0" xfId="0" applyFont="1" applyFill="1" applyProtection="1">
      <alignment vertical="center"/>
    </xf>
    <xf numFmtId="0" fontId="18" fillId="22" borderId="0" xfId="0" applyFont="1" applyFill="1" applyAlignment="1" applyProtection="1">
      <alignment horizontal="center" vertical="center"/>
    </xf>
    <xf numFmtId="182" fontId="0" fillId="21" borderId="0" xfId="0" applyNumberFormat="1" applyFont="1" applyFill="1" applyProtection="1">
      <alignment vertical="center"/>
      <protection hidden="1"/>
    </xf>
    <xf numFmtId="0" fontId="10" fillId="21" borderId="17" xfId="0" applyFont="1" applyFill="1" applyBorder="1" applyProtection="1">
      <alignment vertical="center"/>
    </xf>
    <xf numFmtId="0" fontId="10" fillId="21" borderId="0" xfId="0" applyFont="1" applyFill="1" applyBorder="1" applyAlignment="1" applyProtection="1">
      <alignment vertical="center" shrinkToFit="1"/>
    </xf>
    <xf numFmtId="0" fontId="18" fillId="21" borderId="55" xfId="0" applyFont="1" applyFill="1" applyBorder="1" applyProtection="1">
      <alignment vertical="center"/>
      <protection locked="0"/>
    </xf>
    <xf numFmtId="0" fontId="10" fillId="21" borderId="0" xfId="0" applyFont="1" applyFill="1" applyBorder="1" applyAlignment="1" applyProtection="1">
      <alignment horizontal="center" vertical="center"/>
    </xf>
    <xf numFmtId="0" fontId="10" fillId="21" borderId="29" xfId="0" applyFont="1" applyFill="1" applyBorder="1" applyAlignment="1" applyProtection="1">
      <alignment vertical="center"/>
    </xf>
    <xf numFmtId="0" fontId="10" fillId="21" borderId="0" xfId="0" applyFont="1" applyFill="1" applyBorder="1" applyAlignment="1" applyProtection="1">
      <alignment vertical="center"/>
    </xf>
    <xf numFmtId="0" fontId="10" fillId="21" borderId="0" xfId="0" applyFont="1" applyFill="1" applyBorder="1" applyAlignment="1" applyProtection="1">
      <alignment horizontal="left" vertical="center" wrapText="1"/>
    </xf>
    <xf numFmtId="0" fontId="33" fillId="21" borderId="0" xfId="0" applyFont="1" applyFill="1" applyBorder="1" applyAlignment="1" applyProtection="1">
      <alignment vertical="center"/>
    </xf>
    <xf numFmtId="181" fontId="10" fillId="21" borderId="0" xfId="0" applyNumberFormat="1" applyFont="1" applyFill="1" applyProtection="1">
      <alignment vertical="center"/>
      <protection hidden="1"/>
    </xf>
    <xf numFmtId="0" fontId="10" fillId="21" borderId="32" xfId="0" applyFont="1" applyFill="1" applyBorder="1" applyAlignment="1" applyProtection="1">
      <alignment vertical="center"/>
    </xf>
    <xf numFmtId="0" fontId="33" fillId="21" borderId="0" xfId="0" applyFont="1" applyFill="1" applyProtection="1">
      <alignment vertical="center"/>
    </xf>
    <xf numFmtId="0" fontId="33" fillId="21" borderId="29" xfId="0" applyFont="1" applyFill="1" applyBorder="1" applyAlignment="1" applyProtection="1">
      <alignment vertical="center"/>
    </xf>
    <xf numFmtId="0" fontId="20" fillId="2" borderId="6" xfId="0" applyFont="1" applyFill="1" applyBorder="1" applyProtection="1">
      <alignment vertical="center"/>
    </xf>
    <xf numFmtId="0" fontId="33" fillId="21" borderId="109" xfId="0" applyFont="1" applyFill="1" applyBorder="1" applyAlignment="1" applyProtection="1">
      <alignment vertical="center"/>
    </xf>
    <xf numFmtId="0" fontId="33" fillId="21" borderId="100" xfId="0" applyFont="1" applyFill="1" applyBorder="1" applyAlignment="1" applyProtection="1">
      <alignment vertical="center"/>
    </xf>
    <xf numFmtId="0" fontId="33" fillId="21" borderId="143" xfId="0" applyFont="1" applyFill="1" applyBorder="1" applyAlignment="1" applyProtection="1">
      <alignment vertical="center"/>
    </xf>
    <xf numFmtId="0" fontId="20" fillId="2" borderId="144" xfId="0" applyFont="1" applyFill="1" applyBorder="1" applyProtection="1">
      <alignment vertical="center"/>
    </xf>
    <xf numFmtId="0" fontId="10" fillId="21" borderId="0" xfId="0" applyFont="1" applyFill="1" applyBorder="1" applyAlignment="1" applyProtection="1">
      <alignment vertical="center" wrapText="1"/>
    </xf>
    <xf numFmtId="0" fontId="10" fillId="21" borderId="10" xfId="0" applyFont="1" applyFill="1" applyBorder="1" applyAlignment="1" applyProtection="1">
      <alignment vertical="center"/>
    </xf>
    <xf numFmtId="0" fontId="20" fillId="2" borderId="37" xfId="0" applyFont="1" applyFill="1" applyBorder="1" applyProtection="1">
      <alignment vertical="center"/>
    </xf>
    <xf numFmtId="0" fontId="20" fillId="2" borderId="35" xfId="0" applyFont="1" applyFill="1" applyBorder="1" applyAlignment="1" applyProtection="1">
      <alignment horizontal="left" vertical="center"/>
    </xf>
    <xf numFmtId="0" fontId="6" fillId="21" borderId="0" xfId="0" applyFont="1" applyFill="1" applyBorder="1" applyAlignment="1" applyProtection="1">
      <alignment horizontal="left" vertical="center" wrapText="1"/>
    </xf>
    <xf numFmtId="0" fontId="10" fillId="21" borderId="0" xfId="0" applyFont="1" applyFill="1" applyBorder="1" applyAlignment="1" applyProtection="1">
      <alignment horizontal="left" vertical="center"/>
    </xf>
    <xf numFmtId="182" fontId="0" fillId="21" borderId="0" xfId="0" applyNumberFormat="1" applyFont="1" applyFill="1" applyBorder="1" applyAlignment="1" applyProtection="1">
      <alignment horizontal="left" vertical="center"/>
      <protection hidden="1"/>
    </xf>
    <xf numFmtId="0" fontId="10" fillId="21" borderId="0" xfId="3" applyFont="1" applyFill="1" applyProtection="1">
      <alignment vertical="center"/>
    </xf>
    <xf numFmtId="0" fontId="10" fillId="21" borderId="0" xfId="0" applyFont="1" applyFill="1" applyBorder="1" applyAlignment="1" applyProtection="1">
      <alignment horizontal="left" vertical="center"/>
    </xf>
    <xf numFmtId="0" fontId="10" fillId="21" borderId="0" xfId="3" applyFont="1" applyFill="1" applyBorder="1" applyAlignment="1" applyProtection="1">
      <alignment horizontal="right" vertical="center"/>
    </xf>
    <xf numFmtId="0" fontId="13" fillId="21" borderId="0" xfId="3" applyFont="1" applyFill="1" applyAlignment="1" applyProtection="1">
      <alignment vertical="center" wrapText="1"/>
    </xf>
    <xf numFmtId="0" fontId="17" fillId="21" borderId="0" xfId="3" applyFont="1" applyFill="1" applyAlignment="1" applyProtection="1">
      <alignment vertical="center" wrapText="1"/>
    </xf>
    <xf numFmtId="0" fontId="17" fillId="21" borderId="0" xfId="3" applyFont="1" applyFill="1" applyAlignment="1" applyProtection="1">
      <alignment horizontal="center" vertical="center" wrapText="1"/>
    </xf>
    <xf numFmtId="0" fontId="0" fillId="21" borderId="116" xfId="0" applyFill="1" applyBorder="1" applyProtection="1">
      <alignment vertical="center"/>
    </xf>
    <xf numFmtId="0" fontId="11" fillId="4" borderId="1" xfId="0" applyFont="1" applyFill="1" applyBorder="1" applyAlignment="1" applyProtection="1">
      <alignment horizontal="center" vertical="center"/>
      <protection locked="0"/>
    </xf>
    <xf numFmtId="0" fontId="11" fillId="4" borderId="1" xfId="0" applyFont="1" applyFill="1" applyBorder="1" applyAlignment="1" applyProtection="1">
      <alignment horizontal="left" vertical="center" wrapText="1"/>
      <protection locked="0"/>
    </xf>
    <xf numFmtId="0" fontId="11" fillId="21" borderId="0" xfId="0" applyFont="1" applyFill="1" applyProtection="1">
      <alignment vertical="center"/>
    </xf>
    <xf numFmtId="0" fontId="0" fillId="21" borderId="79" xfId="0" applyFont="1" applyFill="1" applyBorder="1" applyAlignment="1" applyProtection="1">
      <alignment horizontal="center" vertical="center"/>
    </xf>
    <xf numFmtId="0" fontId="2" fillId="21" borderId="63" xfId="0" applyFont="1" applyFill="1" applyBorder="1" applyAlignment="1" applyProtection="1">
      <alignment horizontal="center" vertical="center"/>
    </xf>
    <xf numFmtId="0" fontId="2" fillId="21" borderId="35" xfId="0" applyFont="1" applyFill="1" applyBorder="1" applyAlignment="1" applyProtection="1">
      <alignment vertical="center" wrapText="1"/>
    </xf>
    <xf numFmtId="0" fontId="2" fillId="21" borderId="148" xfId="0" applyFont="1" applyFill="1" applyBorder="1" applyAlignment="1" applyProtection="1">
      <alignment horizontal="center" vertical="center"/>
    </xf>
    <xf numFmtId="0" fontId="5" fillId="21" borderId="0" xfId="0" applyFont="1" applyFill="1" applyAlignment="1" applyProtection="1">
      <alignment horizontal="center" vertical="center"/>
    </xf>
    <xf numFmtId="0" fontId="10" fillId="21" borderId="37" xfId="0" applyFont="1" applyFill="1" applyBorder="1" applyProtection="1">
      <alignment vertical="center"/>
    </xf>
    <xf numFmtId="0" fontId="10" fillId="21" borderId="64" xfId="0" applyFont="1" applyFill="1" applyBorder="1" applyAlignment="1" applyProtection="1">
      <alignment horizontal="center" vertical="center"/>
    </xf>
    <xf numFmtId="0" fontId="10" fillId="21" borderId="35" xfId="0" applyFont="1" applyFill="1" applyBorder="1" applyProtection="1">
      <alignment vertical="center"/>
    </xf>
    <xf numFmtId="0" fontId="10" fillId="2" borderId="48" xfId="0" applyFont="1" applyFill="1" applyBorder="1" applyAlignment="1" applyProtection="1">
      <alignment horizontal="center" vertical="center"/>
    </xf>
    <xf numFmtId="0" fontId="74" fillId="34" borderId="0" xfId="0" applyFont="1" applyFill="1" applyBorder="1" applyAlignment="1" applyProtection="1">
      <alignment horizontal="center" vertical="center" wrapText="1"/>
    </xf>
    <xf numFmtId="0" fontId="74" fillId="21" borderId="0" xfId="0" applyFont="1" applyFill="1" applyBorder="1" applyAlignment="1" applyProtection="1">
      <alignment vertical="center" wrapText="1"/>
    </xf>
    <xf numFmtId="0" fontId="10" fillId="22" borderId="0" xfId="0" applyFont="1" applyFill="1" applyProtection="1">
      <alignment vertical="center"/>
    </xf>
    <xf numFmtId="0" fontId="10" fillId="22" borderId="0" xfId="0" applyFont="1" applyFill="1" applyBorder="1" applyProtection="1">
      <alignment vertical="center"/>
    </xf>
    <xf numFmtId="0" fontId="6" fillId="22" borderId="0" xfId="0" applyFont="1" applyFill="1" applyBorder="1" applyAlignment="1" applyProtection="1">
      <alignment vertical="center"/>
    </xf>
    <xf numFmtId="49" fontId="6" fillId="22" borderId="0" xfId="0" applyNumberFormat="1" applyFont="1" applyFill="1" applyBorder="1" applyAlignment="1" applyProtection="1">
      <alignment horizontal="center" vertical="center"/>
    </xf>
    <xf numFmtId="0" fontId="10" fillId="22" borderId="0" xfId="0" applyFont="1" applyFill="1" applyBorder="1" applyAlignment="1" applyProtection="1">
      <alignment horizontal="right" vertical="center"/>
    </xf>
    <xf numFmtId="0" fontId="10" fillId="22" borderId="0" xfId="0" applyFont="1" applyFill="1" applyBorder="1" applyAlignment="1" applyProtection="1">
      <alignment horizontal="right" vertical="center" wrapText="1"/>
    </xf>
    <xf numFmtId="0" fontId="10" fillId="22" borderId="0" xfId="0" applyFont="1" applyFill="1" applyBorder="1" applyAlignment="1" applyProtection="1">
      <alignment horizontal="center" vertical="center" wrapText="1"/>
    </xf>
    <xf numFmtId="0" fontId="3" fillId="22" borderId="0" xfId="0" applyFont="1" applyFill="1" applyBorder="1" applyAlignment="1" applyProtection="1">
      <alignment vertical="center"/>
    </xf>
    <xf numFmtId="0" fontId="10" fillId="4" borderId="0" xfId="0" applyFont="1" applyFill="1" applyProtection="1">
      <alignment vertical="center"/>
    </xf>
    <xf numFmtId="0" fontId="6" fillId="0" borderId="0" xfId="0" applyFont="1" applyFill="1" applyBorder="1" applyAlignment="1" applyProtection="1">
      <alignment horizontal="left" vertical="center"/>
    </xf>
    <xf numFmtId="0" fontId="6" fillId="22" borderId="0" xfId="0" applyFont="1" applyFill="1" applyBorder="1" applyAlignment="1" applyProtection="1">
      <alignment horizontal="left" vertical="center"/>
    </xf>
    <xf numFmtId="0" fontId="0" fillId="21" borderId="29" xfId="0" applyFont="1" applyFill="1" applyBorder="1" applyAlignment="1" applyProtection="1">
      <alignment vertical="center"/>
    </xf>
    <xf numFmtId="0" fontId="10" fillId="21" borderId="150" xfId="0" applyFont="1" applyFill="1" applyBorder="1" applyProtection="1">
      <alignment vertical="center"/>
    </xf>
    <xf numFmtId="0" fontId="10" fillId="21" borderId="99" xfId="0" applyFont="1" applyFill="1" applyBorder="1" applyProtection="1">
      <alignment vertical="center"/>
    </xf>
    <xf numFmtId="0" fontId="14" fillId="21" borderId="14" xfId="0" applyFont="1" applyFill="1" applyBorder="1" applyAlignment="1" applyProtection="1">
      <alignment vertical="center"/>
    </xf>
    <xf numFmtId="0" fontId="0" fillId="21" borderId="0" xfId="0" applyFont="1" applyFill="1" applyBorder="1" applyAlignment="1" applyProtection="1">
      <alignment horizontal="left" vertical="center"/>
    </xf>
    <xf numFmtId="0" fontId="14" fillId="21" borderId="56" xfId="0" applyFont="1" applyFill="1" applyBorder="1" applyAlignment="1" applyProtection="1">
      <alignment vertical="center"/>
    </xf>
    <xf numFmtId="0" fontId="0" fillId="21" borderId="56" xfId="0" applyFont="1" applyFill="1" applyBorder="1" applyAlignment="1" applyProtection="1">
      <alignment horizontal="left" vertical="center"/>
    </xf>
    <xf numFmtId="0" fontId="3" fillId="2" borderId="56" xfId="0" applyFont="1" applyFill="1" applyBorder="1" applyAlignment="1" applyProtection="1">
      <alignment horizontal="left" vertical="center"/>
    </xf>
    <xf numFmtId="49" fontId="6" fillId="22" borderId="0" xfId="0" applyNumberFormat="1" applyFont="1" applyFill="1" applyBorder="1" applyAlignment="1" applyProtection="1">
      <alignment horizontal="right" vertical="center"/>
    </xf>
    <xf numFmtId="0" fontId="3" fillId="21" borderId="0" xfId="0" applyFont="1" applyFill="1" applyBorder="1" applyAlignment="1" applyProtection="1">
      <alignment vertical="center" wrapText="1"/>
    </xf>
    <xf numFmtId="0" fontId="3" fillId="21" borderId="0" xfId="0" applyFont="1" applyFill="1" applyBorder="1" applyAlignment="1" applyProtection="1">
      <alignment horizontal="left" vertical="center"/>
    </xf>
    <xf numFmtId="0" fontId="10" fillId="21" borderId="54" xfId="0" applyFont="1" applyFill="1" applyBorder="1" applyAlignment="1" applyProtection="1">
      <alignment horizontal="left" vertical="center"/>
      <protection locked="0"/>
    </xf>
    <xf numFmtId="0" fontId="0" fillId="2" borderId="65" xfId="0" applyFont="1" applyFill="1" applyBorder="1" applyAlignment="1" applyProtection="1">
      <alignment horizontal="center" vertical="center"/>
    </xf>
    <xf numFmtId="0" fontId="0" fillId="2" borderId="106" xfId="0" applyFont="1" applyFill="1" applyBorder="1" applyAlignment="1" applyProtection="1">
      <alignment horizontal="center" vertical="center" wrapText="1"/>
    </xf>
    <xf numFmtId="0" fontId="0" fillId="21" borderId="106" xfId="0" applyFont="1" applyFill="1" applyBorder="1" applyAlignment="1" applyProtection="1">
      <alignment vertical="center" wrapText="1"/>
    </xf>
    <xf numFmtId="0" fontId="0" fillId="21" borderId="65" xfId="0" applyFont="1" applyFill="1" applyBorder="1" applyAlignment="1" applyProtection="1">
      <alignment vertical="center" wrapText="1"/>
    </xf>
    <xf numFmtId="0" fontId="0" fillId="2" borderId="106" xfId="0" applyFont="1" applyFill="1" applyBorder="1" applyAlignment="1" applyProtection="1">
      <alignment horizontal="center" vertical="center"/>
    </xf>
    <xf numFmtId="0" fontId="3" fillId="21" borderId="0" xfId="0" applyFont="1" applyFill="1" applyBorder="1" applyAlignment="1" applyProtection="1">
      <alignment vertical="center"/>
    </xf>
    <xf numFmtId="0" fontId="10" fillId="21" borderId="54" xfId="0" applyFont="1" applyFill="1" applyBorder="1" applyAlignment="1" applyProtection="1">
      <alignment vertical="center"/>
      <protection locked="0"/>
    </xf>
    <xf numFmtId="0" fontId="0" fillId="0" borderId="0" xfId="0" applyFont="1" applyFill="1" applyAlignment="1" applyProtection="1">
      <alignment horizontal="right" vertical="center"/>
    </xf>
    <xf numFmtId="0" fontId="3" fillId="22" borderId="0" xfId="0" applyFont="1" applyFill="1" applyAlignment="1" applyProtection="1">
      <alignment horizontal="right" vertical="center"/>
    </xf>
    <xf numFmtId="0" fontId="10" fillId="22" borderId="0" xfId="0" applyFont="1" applyFill="1" applyAlignment="1" applyProtection="1">
      <alignment horizontal="center" vertical="center"/>
    </xf>
    <xf numFmtId="0" fontId="10" fillId="21" borderId="0" xfId="0" applyFont="1" applyFill="1" applyAlignment="1" applyProtection="1">
      <alignment vertical="center"/>
    </xf>
    <xf numFmtId="0" fontId="10" fillId="0" borderId="57" xfId="0" applyFont="1" applyBorder="1" applyProtection="1">
      <alignment vertical="center"/>
    </xf>
    <xf numFmtId="0" fontId="3" fillId="0" borderId="0" xfId="0" applyFont="1" applyBorder="1" applyAlignment="1" applyProtection="1">
      <alignment horizontal="right" vertical="center"/>
    </xf>
    <xf numFmtId="0" fontId="11" fillId="30"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21" borderId="95" xfId="0" applyFont="1" applyFill="1" applyBorder="1" applyAlignment="1" applyProtection="1">
      <alignment horizontal="center" vertical="center" shrinkToFit="1"/>
    </xf>
    <xf numFmtId="0" fontId="11" fillId="21" borderId="79" xfId="0" applyFont="1" applyFill="1" applyBorder="1" applyAlignment="1" applyProtection="1">
      <alignment horizontal="center" vertical="center" shrinkToFit="1"/>
    </xf>
    <xf numFmtId="0" fontId="11" fillId="21" borderId="79" xfId="0" applyFont="1" applyFill="1" applyBorder="1" applyAlignment="1" applyProtection="1">
      <alignment horizontal="center" vertical="center" wrapText="1"/>
    </xf>
    <xf numFmtId="0" fontId="11" fillId="21" borderId="69" xfId="0" applyFont="1" applyFill="1" applyBorder="1" applyAlignment="1" applyProtection="1">
      <alignment horizontal="center" vertical="center" shrinkToFit="1"/>
    </xf>
    <xf numFmtId="0" fontId="11" fillId="21" borderId="35" xfId="0" applyFont="1" applyFill="1" applyBorder="1" applyAlignment="1" applyProtection="1">
      <alignment horizontal="center" vertical="center"/>
    </xf>
    <xf numFmtId="0" fontId="11" fillId="21" borderId="64"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shrinkToFit="1"/>
    </xf>
    <xf numFmtId="0" fontId="11" fillId="21" borderId="63" xfId="0" applyFont="1" applyFill="1" applyBorder="1" applyAlignment="1" applyProtection="1">
      <alignment horizontal="center" vertical="center" wrapText="1"/>
    </xf>
    <xf numFmtId="0" fontId="11" fillId="21" borderId="62" xfId="0" applyFont="1" applyFill="1" applyBorder="1" applyAlignment="1" applyProtection="1">
      <alignment horizontal="center" vertical="center" shrinkToFit="1"/>
    </xf>
    <xf numFmtId="0" fontId="11" fillId="2" borderId="76" xfId="0" applyFont="1" applyFill="1" applyBorder="1" applyAlignment="1" applyProtection="1">
      <alignment horizontal="center" vertical="center" wrapText="1"/>
    </xf>
    <xf numFmtId="0" fontId="11" fillId="21" borderId="0" xfId="0" applyFont="1" applyFill="1" applyProtection="1">
      <alignment vertical="center"/>
    </xf>
    <xf numFmtId="182" fontId="3" fillId="22" borderId="53" xfId="20" applyNumberFormat="1" applyFont="1" applyFill="1" applyBorder="1" applyAlignment="1" applyProtection="1">
      <alignment horizontal="left" vertical="center" shrinkToFit="1"/>
      <protection hidden="1"/>
    </xf>
    <xf numFmtId="0" fontId="10" fillId="2" borderId="39" xfId="0" applyFont="1" applyFill="1" applyBorder="1" applyAlignment="1" applyProtection="1">
      <alignment horizontal="center" vertical="center" shrinkToFit="1"/>
    </xf>
    <xf numFmtId="0" fontId="10" fillId="30" borderId="1" xfId="0" applyFont="1" applyFill="1" applyBorder="1" applyAlignment="1" applyProtection="1">
      <alignment horizontal="center" vertical="center"/>
      <protection locked="0"/>
    </xf>
    <xf numFmtId="0" fontId="10" fillId="32" borderId="111" xfId="0" applyFont="1" applyFill="1" applyBorder="1" applyAlignment="1" applyProtection="1">
      <alignment horizontal="left" vertical="center"/>
    </xf>
    <xf numFmtId="0" fontId="10" fillId="32" borderId="56" xfId="0" applyFont="1" applyFill="1" applyBorder="1" applyAlignment="1" applyProtection="1">
      <alignment horizontal="left" vertical="center"/>
    </xf>
    <xf numFmtId="0" fontId="10" fillId="32" borderId="37" xfId="0" applyFont="1" applyFill="1" applyBorder="1" applyAlignment="1" applyProtection="1">
      <alignment horizontal="left" vertical="center"/>
    </xf>
    <xf numFmtId="0" fontId="10" fillId="21" borderId="60" xfId="0" applyFont="1" applyFill="1" applyBorder="1" applyAlignment="1" applyProtection="1">
      <alignment horizontal="left" vertical="center"/>
    </xf>
    <xf numFmtId="0" fontId="10" fillId="21" borderId="78" xfId="0" applyFont="1" applyFill="1" applyBorder="1" applyAlignment="1" applyProtection="1">
      <alignment horizontal="left" vertical="center"/>
    </xf>
    <xf numFmtId="0" fontId="10" fillId="21" borderId="35" xfId="0" applyFont="1" applyFill="1" applyBorder="1" applyAlignment="1" applyProtection="1">
      <alignment horizontal="left" vertical="center"/>
    </xf>
    <xf numFmtId="0" fontId="10" fillId="22" borderId="0" xfId="0" applyFont="1" applyFill="1" applyBorder="1" applyAlignment="1" applyProtection="1">
      <alignment horizontal="left" vertical="center"/>
    </xf>
    <xf numFmtId="49" fontId="10" fillId="22" borderId="0" xfId="0" applyNumberFormat="1" applyFont="1" applyFill="1" applyBorder="1" applyAlignment="1" applyProtection="1">
      <alignment horizontal="right" vertical="center"/>
    </xf>
    <xf numFmtId="0" fontId="10" fillId="21" borderId="0" xfId="0" applyFont="1" applyFill="1" applyBorder="1" applyAlignment="1" applyProtection="1"/>
    <xf numFmtId="0" fontId="10" fillId="21" borderId="0" xfId="0" applyFont="1" applyFill="1" applyBorder="1" applyAlignment="1" applyProtection="1">
      <alignment wrapText="1"/>
    </xf>
    <xf numFmtId="0" fontId="10" fillId="21" borderId="54" xfId="0" applyFont="1" applyFill="1" applyBorder="1" applyAlignment="1" applyProtection="1">
      <protection locked="0"/>
    </xf>
    <xf numFmtId="0" fontId="10" fillId="21" borderId="0" xfId="0" applyFont="1" applyFill="1" applyAlignment="1" applyProtection="1"/>
    <xf numFmtId="0" fontId="10" fillId="21" borderId="34" xfId="0" applyFont="1" applyFill="1" applyBorder="1" applyAlignment="1" applyProtection="1">
      <alignment horizontal="left" vertical="center"/>
    </xf>
    <xf numFmtId="0" fontId="10" fillId="21" borderId="29" xfId="0" applyFont="1" applyFill="1" applyBorder="1" applyAlignment="1" applyProtection="1">
      <alignment horizontal="left" vertical="center"/>
    </xf>
    <xf numFmtId="0" fontId="10" fillId="21" borderId="57" xfId="0" applyFont="1" applyFill="1" applyBorder="1" applyProtection="1">
      <alignment vertical="center"/>
    </xf>
    <xf numFmtId="0" fontId="0" fillId="0" borderId="0" xfId="0" applyFill="1" applyProtection="1">
      <alignment vertical="center"/>
      <protection hidden="1"/>
    </xf>
    <xf numFmtId="0" fontId="18" fillId="21" borderId="0" xfId="0" applyFont="1" applyFill="1" applyAlignment="1" applyProtection="1">
      <alignment vertical="center"/>
    </xf>
    <xf numFmtId="0" fontId="10" fillId="0" borderId="0" xfId="0" applyFont="1" applyFill="1" applyAlignment="1" applyProtection="1">
      <alignment vertical="center"/>
    </xf>
    <xf numFmtId="49" fontId="10" fillId="0" borderId="0" xfId="0" applyNumberFormat="1" applyFont="1" applyFill="1" applyBorder="1" applyAlignment="1" applyProtection="1">
      <alignment horizontal="right" vertical="center"/>
    </xf>
    <xf numFmtId="0" fontId="10" fillId="22" borderId="0" xfId="0" applyFont="1" applyFill="1" applyAlignment="1" applyProtection="1">
      <alignment horizontal="right" vertical="center"/>
    </xf>
    <xf numFmtId="0" fontId="18" fillId="4" borderId="61" xfId="0" applyFont="1" applyFill="1" applyBorder="1" applyAlignment="1" applyProtection="1">
      <alignment horizontal="center" vertical="center"/>
      <protection locked="0"/>
    </xf>
    <xf numFmtId="0" fontId="0" fillId="21" borderId="0" xfId="0" applyFont="1" applyFill="1">
      <alignment vertical="center"/>
    </xf>
    <xf numFmtId="0" fontId="10" fillId="21" borderId="0" xfId="0" applyFont="1" applyFill="1" applyAlignment="1" applyProtection="1">
      <alignment horizontal="left" vertical="center" indent="2"/>
    </xf>
    <xf numFmtId="0" fontId="10" fillId="21" borderId="0" xfId="0" applyFont="1" applyFill="1" applyAlignment="1" applyProtection="1">
      <alignment horizontal="left" vertical="center" indent="1"/>
    </xf>
    <xf numFmtId="0" fontId="10" fillId="21" borderId="0" xfId="0" applyFont="1" applyFill="1" applyAlignment="1" applyProtection="1">
      <alignment horizontal="left" vertical="center"/>
    </xf>
    <xf numFmtId="0" fontId="10" fillId="21" borderId="0" xfId="0" applyFont="1" applyFill="1" applyAlignment="1" applyProtection="1">
      <alignment horizontal="left" vertical="center" wrapText="1"/>
    </xf>
    <xf numFmtId="0" fontId="32" fillId="21" borderId="0" xfId="0" applyFont="1" applyFill="1" applyBorder="1" applyAlignment="1" applyProtection="1">
      <alignment vertical="center"/>
    </xf>
    <xf numFmtId="0" fontId="0" fillId="32" borderId="53" xfId="0" applyFont="1" applyFill="1" applyBorder="1" applyProtection="1">
      <alignment vertical="center"/>
    </xf>
    <xf numFmtId="0" fontId="0" fillId="34" borderId="53" xfId="0" applyFont="1" applyFill="1" applyBorder="1" applyProtection="1">
      <alignment vertical="center"/>
    </xf>
    <xf numFmtId="0" fontId="0" fillId="32" borderId="35" xfId="0" applyFill="1" applyBorder="1" applyAlignment="1" applyProtection="1">
      <alignment horizontal="center" vertical="center"/>
    </xf>
    <xf numFmtId="0" fontId="0" fillId="32" borderId="138" xfId="0"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32" borderId="53" xfId="0" applyFill="1" applyBorder="1" applyProtection="1">
      <alignment vertical="center"/>
    </xf>
    <xf numFmtId="0" fontId="10" fillId="51"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0" fillId="52" borderId="161"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wrapText="1"/>
    </xf>
    <xf numFmtId="0" fontId="0" fillId="0" borderId="138" xfId="0" applyFont="1" applyFill="1" applyBorder="1" applyAlignment="1" applyProtection="1">
      <alignment horizontal="center" vertical="center"/>
    </xf>
    <xf numFmtId="0" fontId="0" fillId="32" borderId="35" xfId="0" applyFill="1" applyBorder="1" applyProtection="1">
      <alignment vertical="center"/>
    </xf>
    <xf numFmtId="0" fontId="11" fillId="8" borderId="4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shrinkToFit="1"/>
      <protection locked="0"/>
    </xf>
    <xf numFmtId="0" fontId="11" fillId="30" borderId="1" xfId="0" applyFont="1" applyFill="1" applyBorder="1" applyAlignment="1" applyProtection="1">
      <alignment horizontal="left" vertical="center" wrapText="1"/>
      <protection locked="0"/>
    </xf>
    <xf numFmtId="0" fontId="11" fillId="14" borderId="35" xfId="0" applyFont="1" applyFill="1" applyBorder="1" applyAlignment="1" applyProtection="1">
      <alignment horizontal="center" vertical="center"/>
    </xf>
    <xf numFmtId="0" fontId="14" fillId="14" borderId="149" xfId="0" applyFont="1" applyFill="1" applyBorder="1" applyAlignment="1" applyProtection="1">
      <alignment horizontal="center" vertical="center" wrapText="1"/>
    </xf>
    <xf numFmtId="0" fontId="11" fillId="32" borderId="74" xfId="0" applyFont="1" applyFill="1" applyBorder="1" applyAlignment="1" applyProtection="1">
      <alignment horizontal="center" vertical="center" wrapText="1"/>
    </xf>
    <xf numFmtId="0" fontId="78" fillId="14" borderId="35" xfId="0" applyFont="1" applyFill="1" applyBorder="1" applyProtection="1">
      <alignment vertical="center"/>
    </xf>
    <xf numFmtId="0" fontId="10" fillId="8" borderId="42" xfId="0" applyFont="1" applyFill="1" applyBorder="1" applyAlignment="1" applyProtection="1">
      <alignment horizontal="left" vertical="center" wrapText="1"/>
      <protection locked="0"/>
    </xf>
    <xf numFmtId="0" fontId="10" fillId="8" borderId="1" xfId="0" applyFont="1" applyFill="1" applyBorder="1" applyAlignment="1" applyProtection="1">
      <alignment horizontal="center" vertical="center" shrinkToFit="1"/>
      <protection locked="0"/>
    </xf>
    <xf numFmtId="0" fontId="14" fillId="14" borderId="63" xfId="0" applyFont="1" applyFill="1" applyBorder="1" applyAlignment="1" applyProtection="1">
      <alignment horizontal="center" vertical="center" wrapText="1"/>
    </xf>
    <xf numFmtId="0" fontId="11" fillId="32" borderId="62" xfId="0" applyFont="1" applyFill="1" applyBorder="1" applyAlignment="1" applyProtection="1">
      <alignment horizontal="center" vertical="center" wrapText="1"/>
    </xf>
    <xf numFmtId="0" fontId="10" fillId="47" borderId="35" xfId="0" applyFont="1" applyFill="1" applyBorder="1" applyAlignment="1" applyProtection="1">
      <alignment horizontal="center" vertical="center"/>
    </xf>
    <xf numFmtId="0" fontId="10" fillId="9" borderId="51" xfId="0" applyFont="1" applyFill="1" applyBorder="1" applyAlignment="1" applyProtection="1">
      <alignment horizontal="left" vertical="center" wrapText="1"/>
    </xf>
    <xf numFmtId="0" fontId="10" fillId="9" borderId="0" xfId="0" applyFont="1" applyFill="1" applyAlignment="1" applyProtection="1">
      <alignment vertical="center" wrapText="1"/>
    </xf>
    <xf numFmtId="0" fontId="3" fillId="0" borderId="0" xfId="0" applyFont="1" applyProtection="1">
      <alignment vertical="center"/>
    </xf>
    <xf numFmtId="0" fontId="0" fillId="9" borderId="0" xfId="0" applyFont="1" applyFill="1" applyAlignment="1" applyProtection="1">
      <alignment horizontal="right" vertical="center"/>
    </xf>
    <xf numFmtId="0" fontId="3" fillId="9" borderId="0" xfId="0" applyFont="1" applyFill="1" applyProtection="1">
      <alignment vertical="center"/>
    </xf>
    <xf numFmtId="0" fontId="0" fillId="9" borderId="0" xfId="0" applyFont="1" applyFill="1" applyProtection="1">
      <alignment vertical="center"/>
    </xf>
    <xf numFmtId="0" fontId="4" fillId="9" borderId="0" xfId="0" applyFont="1" applyFill="1" applyAlignment="1" applyProtection="1">
      <alignment horizontal="center" vertical="center"/>
    </xf>
    <xf numFmtId="0" fontId="0" fillId="9" borderId="0" xfId="0" applyFill="1" applyProtection="1">
      <alignment vertical="center"/>
    </xf>
    <xf numFmtId="0" fontId="0" fillId="8" borderId="61" xfId="0"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xf>
    <xf numFmtId="184" fontId="10" fillId="0" borderId="0" xfId="0" applyNumberFormat="1" applyFont="1" applyFill="1" applyBorder="1" applyAlignment="1" applyProtection="1">
      <alignment horizontal="center" vertical="center"/>
    </xf>
    <xf numFmtId="176" fontId="10" fillId="7" borderId="1"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Fill="1" applyAlignment="1" applyProtection="1">
      <alignment horizontal="left" vertical="center"/>
    </xf>
    <xf numFmtId="0" fontId="11" fillId="0" borderId="0" xfId="0" applyFont="1" applyProtection="1">
      <alignment vertical="center"/>
    </xf>
    <xf numFmtId="0" fontId="0" fillId="0" borderId="0" xfId="0" applyFill="1" applyBorder="1" applyProtection="1">
      <alignment vertical="center"/>
    </xf>
    <xf numFmtId="0" fontId="10" fillId="0" borderId="57" xfId="0" applyFont="1" applyBorder="1" applyAlignment="1" applyProtection="1">
      <alignment vertical="center"/>
    </xf>
    <xf numFmtId="0" fontId="10" fillId="2" borderId="79" xfId="0" applyFont="1" applyFill="1" applyBorder="1" applyAlignment="1" applyProtection="1">
      <alignment horizontal="center" vertical="center"/>
    </xf>
    <xf numFmtId="0" fontId="31" fillId="0" borderId="0" xfId="0" applyFont="1" applyProtection="1">
      <alignment vertical="center"/>
    </xf>
    <xf numFmtId="0" fontId="10" fillId="5" borderId="1" xfId="0" applyNumberFormat="1" applyFont="1" applyFill="1" applyBorder="1" applyAlignment="1" applyProtection="1">
      <alignment horizontal="center" vertical="center" wrapText="1"/>
      <protection locked="0"/>
    </xf>
    <xf numFmtId="56" fontId="10" fillId="5" borderId="1" xfId="0" applyNumberFormat="1" applyFont="1" applyFill="1" applyBorder="1" applyAlignment="1" applyProtection="1">
      <alignment horizontal="center" vertical="center" wrapText="1"/>
      <protection locked="0"/>
    </xf>
    <xf numFmtId="0" fontId="10" fillId="2" borderId="69" xfId="0" applyFont="1" applyFill="1" applyBorder="1" applyAlignment="1" applyProtection="1">
      <alignment horizontal="center" vertical="center"/>
    </xf>
    <xf numFmtId="49" fontId="26" fillId="0" borderId="11" xfId="0" applyNumberFormat="1" applyFont="1" applyFill="1" applyBorder="1" applyAlignment="1" applyProtection="1">
      <alignment horizontal="right" vertical="center" wrapText="1"/>
    </xf>
    <xf numFmtId="0" fontId="26" fillId="0" borderId="85" xfId="0" applyFont="1" applyBorder="1" applyAlignment="1" applyProtection="1">
      <alignment horizontal="center" vertical="center" shrinkToFit="1"/>
    </xf>
    <xf numFmtId="0" fontId="26" fillId="11" borderId="51" xfId="0" applyFont="1" applyFill="1" applyBorder="1" applyAlignment="1" applyProtection="1">
      <alignment horizontal="center" vertical="center"/>
    </xf>
    <xf numFmtId="0" fontId="26" fillId="0" borderId="46"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77"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26" fillId="0" borderId="77" xfId="0" applyFont="1" applyFill="1" applyBorder="1" applyAlignment="1" applyProtection="1">
      <alignment horizontal="center" vertical="center" wrapText="1"/>
    </xf>
    <xf numFmtId="0" fontId="26" fillId="0" borderId="16" xfId="0" applyFont="1" applyFill="1" applyBorder="1" applyAlignment="1" applyProtection="1">
      <alignment horizontal="center" vertical="center"/>
      <protection hidden="1"/>
    </xf>
    <xf numFmtId="49" fontId="26" fillId="0" borderId="46" xfId="0" applyNumberFormat="1" applyFont="1" applyFill="1" applyBorder="1" applyAlignment="1" applyProtection="1">
      <alignment horizontal="center" vertical="center"/>
    </xf>
    <xf numFmtId="0" fontId="26" fillId="0" borderId="94" xfId="0" applyFont="1" applyFill="1" applyBorder="1" applyAlignment="1" applyProtection="1">
      <alignment horizontal="center" vertical="center"/>
    </xf>
    <xf numFmtId="0" fontId="14" fillId="10" borderId="46" xfId="0" applyFont="1" applyFill="1" applyBorder="1" applyAlignment="1" applyProtection="1">
      <alignment vertical="center" wrapText="1"/>
    </xf>
    <xf numFmtId="0" fontId="26" fillId="11" borderId="46" xfId="0" applyFont="1" applyFill="1" applyBorder="1" applyAlignment="1" applyProtection="1">
      <alignment vertical="center" wrapText="1"/>
    </xf>
    <xf numFmtId="0" fontId="26" fillId="12" borderId="46" xfId="0" applyFont="1" applyFill="1" applyBorder="1" applyAlignment="1" applyProtection="1">
      <alignment vertical="center" wrapText="1"/>
    </xf>
    <xf numFmtId="0" fontId="26" fillId="13" borderId="46" xfId="0" applyFont="1" applyFill="1" applyBorder="1" applyAlignment="1" applyProtection="1">
      <alignment vertical="center"/>
    </xf>
    <xf numFmtId="0" fontId="26" fillId="11" borderId="44" xfId="0" applyFont="1" applyFill="1" applyBorder="1" applyAlignment="1" applyProtection="1">
      <alignment horizontal="left" vertical="center" wrapText="1"/>
    </xf>
    <xf numFmtId="0" fontId="26" fillId="11" borderId="46" xfId="0" applyFont="1" applyFill="1" applyBorder="1" applyAlignment="1" applyProtection="1">
      <alignment horizontal="left" vertical="center" wrapText="1"/>
    </xf>
    <xf numFmtId="0" fontId="20" fillId="2" borderId="6" xfId="0" applyFont="1" applyFill="1" applyBorder="1" applyAlignment="1" applyProtection="1">
      <alignment vertical="center" wrapText="1"/>
    </xf>
    <xf numFmtId="0" fontId="10" fillId="32" borderId="1" xfId="0" applyFont="1" applyFill="1" applyBorder="1" applyAlignment="1" applyProtection="1">
      <alignment horizontal="center" vertical="center"/>
    </xf>
    <xf numFmtId="0" fontId="0" fillId="34" borderId="0" xfId="0" applyFont="1" applyFill="1" applyBorder="1" applyProtection="1">
      <alignment vertical="center"/>
    </xf>
    <xf numFmtId="0" fontId="0" fillId="34" borderId="0" xfId="0" applyFill="1" applyProtection="1">
      <alignment vertical="center"/>
    </xf>
    <xf numFmtId="181" fontId="0" fillId="34" borderId="0" xfId="0" applyNumberFormat="1" applyFont="1" applyFill="1" applyBorder="1" applyProtection="1">
      <alignment vertical="center"/>
      <protection hidden="1"/>
    </xf>
    <xf numFmtId="0" fontId="0" fillId="34" borderId="0" xfId="0" applyFont="1" applyFill="1" applyBorder="1" applyAlignment="1" applyProtection="1">
      <alignment horizontal="right" vertical="center" wrapText="1"/>
    </xf>
    <xf numFmtId="0" fontId="0" fillId="53" borderId="0" xfId="0" applyFont="1" applyFill="1" applyBorder="1" applyProtection="1">
      <alignment vertical="center"/>
    </xf>
    <xf numFmtId="0" fontId="4" fillId="53" borderId="0" xfId="0" applyFont="1" applyFill="1" applyBorder="1" applyAlignment="1" applyProtection="1">
      <alignment horizontal="center" vertical="center"/>
    </xf>
    <xf numFmtId="0" fontId="3" fillId="53" borderId="0" xfId="0" applyFont="1" applyFill="1" applyBorder="1" applyProtection="1">
      <alignment vertical="center"/>
    </xf>
    <xf numFmtId="0" fontId="0" fillId="53" borderId="0" xfId="0" applyFont="1" applyFill="1" applyBorder="1" applyAlignment="1" applyProtection="1">
      <alignment horizontal="right" vertical="center"/>
    </xf>
    <xf numFmtId="0" fontId="3" fillId="34" borderId="0" xfId="0" applyFont="1" applyFill="1" applyBorder="1" applyProtection="1">
      <alignment vertical="center"/>
    </xf>
    <xf numFmtId="0" fontId="0" fillId="34" borderId="56" xfId="0" applyFont="1" applyFill="1" applyBorder="1" applyAlignment="1" applyProtection="1">
      <alignment vertical="center"/>
    </xf>
    <xf numFmtId="0" fontId="0" fillId="34" borderId="0" xfId="0" applyFont="1" applyFill="1" applyBorder="1" applyAlignment="1" applyProtection="1">
      <alignment vertical="center"/>
    </xf>
    <xf numFmtId="0" fontId="3" fillId="34" borderId="0" xfId="0" applyFont="1" applyFill="1" applyBorder="1" applyAlignment="1" applyProtection="1">
      <alignment vertical="center"/>
    </xf>
    <xf numFmtId="0" fontId="10" fillId="53" borderId="0" xfId="0" applyFont="1" applyFill="1" applyBorder="1" applyAlignment="1" applyProtection="1">
      <alignment vertical="center" wrapText="1"/>
    </xf>
    <xf numFmtId="0" fontId="42" fillId="0" borderId="0" xfId="9" applyFont="1" applyAlignment="1" applyProtection="1">
      <alignment horizontal="left" vertical="center"/>
    </xf>
    <xf numFmtId="0" fontId="55" fillId="0" borderId="130" xfId="9" applyFont="1" applyBorder="1" applyAlignment="1" applyProtection="1">
      <alignment vertical="center"/>
    </xf>
    <xf numFmtId="0" fontId="42" fillId="0" borderId="132" xfId="9" applyFont="1" applyBorder="1" applyAlignment="1" applyProtection="1">
      <alignment horizontal="left" vertical="center"/>
    </xf>
    <xf numFmtId="0" fontId="45" fillId="38" borderId="133" xfId="9" applyFont="1" applyFill="1" applyBorder="1" applyAlignment="1" applyProtection="1">
      <alignment horizontal="center" vertical="center"/>
    </xf>
    <xf numFmtId="0" fontId="56" fillId="38" borderId="134" xfId="9" applyFont="1" applyFill="1" applyBorder="1" applyAlignment="1" applyProtection="1">
      <alignment horizontal="left" vertical="center"/>
    </xf>
    <xf numFmtId="0" fontId="42" fillId="38" borderId="134" xfId="9" applyFont="1" applyFill="1" applyBorder="1" applyAlignment="1" applyProtection="1">
      <alignment horizontal="left" vertical="center" wrapText="1"/>
    </xf>
    <xf numFmtId="0" fontId="42" fillId="38" borderId="135" xfId="9" applyFont="1" applyFill="1" applyBorder="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0" xfId="9" applyFont="1" applyBorder="1" applyAlignment="1" applyProtection="1">
      <alignment horizontal="left" vertical="center"/>
    </xf>
    <xf numFmtId="0" fontId="42" fillId="0" borderId="0" xfId="9" applyFont="1" applyBorder="1" applyAlignment="1" applyProtection="1">
      <alignment horizontal="left" vertical="center" wrapText="1"/>
    </xf>
    <xf numFmtId="0" fontId="42" fillId="0" borderId="29" xfId="9" applyFont="1" applyBorder="1" applyAlignment="1" applyProtection="1">
      <alignment horizontal="left" vertical="center"/>
    </xf>
    <xf numFmtId="0" fontId="57" fillId="0" borderId="0" xfId="9" applyFont="1" applyFill="1" applyBorder="1" applyAlignment="1" applyProtection="1">
      <alignment horizontal="left" vertical="center"/>
    </xf>
    <xf numFmtId="0" fontId="57" fillId="0" borderId="0" xfId="9" applyFont="1" applyFill="1" applyBorder="1" applyAlignment="1" applyProtection="1">
      <alignment horizontal="left" vertical="center" wrapText="1"/>
    </xf>
    <xf numFmtId="0" fontId="57" fillId="0" borderId="17" xfId="9" applyFont="1" applyFill="1" applyBorder="1" applyAlignment="1" applyProtection="1">
      <alignment horizontal="left" vertical="center"/>
    </xf>
    <xf numFmtId="0" fontId="57" fillId="0" borderId="0" xfId="9" applyFont="1" applyFill="1" applyBorder="1" applyAlignment="1" applyProtection="1">
      <alignment horizontal="center" vertical="center" wrapText="1"/>
    </xf>
    <xf numFmtId="0" fontId="57" fillId="0" borderId="29" xfId="9" applyFont="1" applyFill="1" applyBorder="1" applyAlignment="1" applyProtection="1">
      <alignment horizontal="left" vertical="center"/>
    </xf>
    <xf numFmtId="0" fontId="57" fillId="0" borderId="0" xfId="9" applyFont="1" applyFill="1" applyAlignment="1" applyProtection="1">
      <alignment horizontal="left" vertical="center"/>
    </xf>
    <xf numFmtId="0" fontId="42" fillId="0" borderId="17" xfId="9" applyFont="1" applyFill="1" applyBorder="1" applyAlignment="1" applyProtection="1">
      <alignment horizontal="left" vertical="center"/>
    </xf>
    <xf numFmtId="0" fontId="42" fillId="0" borderId="0" xfId="9" applyFont="1" applyFill="1" applyBorder="1" applyAlignment="1" applyProtection="1">
      <alignment horizontal="center" vertical="center" wrapText="1"/>
    </xf>
    <xf numFmtId="0" fontId="42" fillId="0" borderId="29" xfId="9" applyFont="1" applyFill="1" applyBorder="1" applyAlignment="1" applyProtection="1">
      <alignment horizontal="left" vertical="center"/>
    </xf>
    <xf numFmtId="0" fontId="42" fillId="0" borderId="0" xfId="9" applyFont="1" applyFill="1" applyAlignment="1" applyProtection="1">
      <alignment horizontal="left" vertical="center"/>
    </xf>
    <xf numFmtId="0" fontId="46" fillId="0" borderId="0" xfId="9" applyFont="1" applyFill="1" applyBorder="1" applyAlignment="1" applyProtection="1">
      <alignment horizontal="left" vertical="center" wrapText="1"/>
    </xf>
    <xf numFmtId="0" fontId="42" fillId="0" borderId="0" xfId="9" applyFont="1" applyFill="1" applyBorder="1" applyAlignment="1" applyProtection="1">
      <alignment horizontal="left" vertical="center"/>
    </xf>
    <xf numFmtId="0" fontId="45" fillId="38" borderId="17" xfId="9" applyFont="1" applyFill="1" applyBorder="1" applyAlignment="1" applyProtection="1">
      <alignment horizontal="center" vertical="center"/>
    </xf>
    <xf numFmtId="0" fontId="56" fillId="38" borderId="0" xfId="9" applyFont="1" applyFill="1" applyBorder="1" applyAlignment="1" applyProtection="1">
      <alignment horizontal="left" vertical="center"/>
    </xf>
    <xf numFmtId="0" fontId="42" fillId="38" borderId="0" xfId="9" applyFont="1" applyFill="1" applyBorder="1" applyAlignment="1" applyProtection="1">
      <alignment horizontal="left" vertical="center" wrapText="1"/>
    </xf>
    <xf numFmtId="0" fontId="42" fillId="38" borderId="29" xfId="9" applyFont="1" applyFill="1" applyBorder="1" applyAlignment="1" applyProtection="1">
      <alignment horizontal="left" vertical="center"/>
    </xf>
    <xf numFmtId="0" fontId="45" fillId="0" borderId="17" xfId="9" applyFont="1" applyFill="1" applyBorder="1" applyAlignment="1" applyProtection="1">
      <alignment horizontal="left" vertical="center"/>
    </xf>
    <xf numFmtId="0" fontId="42" fillId="0" borderId="0" xfId="9" applyFont="1" applyFill="1" applyBorder="1" applyAlignment="1" applyProtection="1">
      <alignment vertical="center"/>
    </xf>
    <xf numFmtId="0" fontId="42" fillId="0" borderId="0" xfId="9" applyFont="1" applyFill="1" applyBorder="1" applyAlignment="1" applyProtection="1">
      <alignment horizontal="left" vertical="center" wrapText="1"/>
    </xf>
    <xf numFmtId="0" fontId="42" fillId="39" borderId="17" xfId="9" applyFont="1" applyFill="1" applyBorder="1" applyAlignment="1" applyProtection="1">
      <alignment horizontal="left" vertical="center"/>
    </xf>
    <xf numFmtId="0" fontId="42" fillId="39" borderId="0" xfId="9" applyFont="1" applyFill="1" applyBorder="1" applyAlignment="1" applyProtection="1">
      <alignment horizontal="center" vertical="center"/>
    </xf>
    <xf numFmtId="0" fontId="60" fillId="39" borderId="0" xfId="9" applyFont="1" applyFill="1" applyBorder="1" applyAlignment="1" applyProtection="1">
      <alignment horizontal="left" vertical="center"/>
    </xf>
    <xf numFmtId="0" fontId="42" fillId="39" borderId="0" xfId="9" applyFont="1" applyFill="1" applyBorder="1" applyAlignment="1" applyProtection="1">
      <alignment horizontal="left" vertical="center" wrapText="1"/>
    </xf>
    <xf numFmtId="0" fontId="42" fillId="39" borderId="29" xfId="9" applyFont="1" applyFill="1" applyBorder="1" applyAlignment="1" applyProtection="1">
      <alignment horizontal="left" vertical="center"/>
    </xf>
    <xf numFmtId="0" fontId="42" fillId="39" borderId="0" xfId="9" applyFont="1" applyFill="1" applyBorder="1" applyAlignment="1" applyProtection="1">
      <alignment horizontal="left" vertical="center"/>
    </xf>
    <xf numFmtId="0" fontId="62" fillId="0" borderId="0" xfId="9" applyFont="1" applyBorder="1" applyAlignment="1" applyProtection="1">
      <alignment horizontal="left" vertical="center" wrapText="1"/>
    </xf>
    <xf numFmtId="0" fontId="42" fillId="27" borderId="1" xfId="9" applyFont="1" applyFill="1" applyBorder="1" applyAlignment="1" applyProtection="1">
      <alignment horizontal="center" vertical="center" shrinkToFit="1"/>
    </xf>
    <xf numFmtId="176" fontId="42" fillId="28" borderId="1" xfId="9" applyNumberFormat="1" applyFont="1" applyFill="1" applyBorder="1" applyAlignment="1" applyProtection="1">
      <alignment horizontal="center" vertical="center"/>
    </xf>
    <xf numFmtId="0" fontId="42" fillId="30" borderId="1" xfId="9" applyFont="1" applyFill="1" applyBorder="1" applyAlignment="1" applyProtection="1">
      <alignment horizontal="center" vertical="center"/>
    </xf>
    <xf numFmtId="0" fontId="42" fillId="0" borderId="0" xfId="9" applyFont="1" applyBorder="1" applyAlignment="1" applyProtection="1">
      <alignment horizontal="center" vertical="center" wrapText="1"/>
    </xf>
    <xf numFmtId="0" fontId="42" fillId="39" borderId="0" xfId="9" applyFont="1" applyFill="1" applyBorder="1" applyAlignment="1" applyProtection="1">
      <alignment horizontal="center" vertical="center" wrapText="1"/>
    </xf>
    <xf numFmtId="0" fontId="42" fillId="39" borderId="0" xfId="9" applyFont="1" applyFill="1" applyBorder="1" applyAlignment="1" applyProtection="1">
      <alignment vertical="center"/>
    </xf>
    <xf numFmtId="0" fontId="42" fillId="39" borderId="0" xfId="9" applyFont="1" applyFill="1" applyBorder="1" applyAlignment="1" applyProtection="1">
      <alignment vertical="center" wrapText="1"/>
    </xf>
    <xf numFmtId="0" fontId="42" fillId="0" borderId="0" xfId="9" applyFont="1" applyFill="1" applyBorder="1" applyAlignment="1" applyProtection="1">
      <alignment vertical="center" wrapText="1"/>
    </xf>
    <xf numFmtId="0" fontId="42" fillId="0" borderId="36" xfId="9" applyFont="1" applyFill="1" applyBorder="1" applyAlignment="1" applyProtection="1">
      <alignment horizontal="left" vertical="center"/>
    </xf>
    <xf numFmtId="0" fontId="42" fillId="0" borderId="126" xfId="9" applyFont="1" applyFill="1" applyBorder="1" applyAlignment="1" applyProtection="1">
      <alignment horizontal="center" vertical="center" wrapText="1"/>
    </xf>
    <xf numFmtId="0" fontId="42" fillId="0" borderId="128" xfId="9" applyFont="1" applyFill="1" applyBorder="1" applyAlignment="1" applyProtection="1">
      <alignment horizontal="left" vertical="center"/>
    </xf>
    <xf numFmtId="0" fontId="42" fillId="0" borderId="0" xfId="9" applyFont="1" applyAlignment="1" applyProtection="1">
      <alignment horizontal="left" vertical="center" wrapText="1"/>
    </xf>
    <xf numFmtId="182" fontId="14" fillId="0" borderId="58" xfId="0" applyNumberFormat="1" applyFont="1" applyFill="1" applyBorder="1" applyAlignment="1" applyProtection="1">
      <alignment horizontal="center" vertical="center"/>
    </xf>
    <xf numFmtId="0" fontId="0" fillId="0" borderId="19" xfId="0" applyBorder="1" applyProtection="1">
      <alignment vertical="center"/>
    </xf>
    <xf numFmtId="176" fontId="65" fillId="0" borderId="0" xfId="0" applyNumberFormat="1" applyFont="1" applyFill="1" applyBorder="1" applyAlignment="1" applyProtection="1">
      <alignment horizontal="center" vertical="center"/>
    </xf>
    <xf numFmtId="176" fontId="65" fillId="28" borderId="0" xfId="0" applyNumberFormat="1" applyFont="1" applyFill="1" applyBorder="1" applyAlignment="1" applyProtection="1">
      <alignment horizontal="center" vertical="center"/>
    </xf>
    <xf numFmtId="0" fontId="26" fillId="0" borderId="98" xfId="0" applyFont="1" applyFill="1" applyBorder="1" applyAlignment="1" applyProtection="1">
      <alignment horizontal="left" vertical="center" shrinkToFit="1"/>
    </xf>
    <xf numFmtId="0" fontId="26" fillId="0" borderId="73" xfId="0" applyFont="1" applyFill="1" applyBorder="1" applyAlignment="1" applyProtection="1">
      <alignment horizontal="left" vertical="center" shrinkToFit="1"/>
    </xf>
    <xf numFmtId="0" fontId="26" fillId="0" borderId="139" xfId="0" applyFont="1" applyFill="1" applyBorder="1" applyAlignment="1" applyProtection="1">
      <alignment horizontal="left" vertical="center" shrinkToFi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xf>
    <xf numFmtId="0" fontId="10" fillId="46" borderId="53" xfId="0" applyFont="1" applyFill="1" applyBorder="1" applyAlignment="1" applyProtection="1">
      <alignment horizontal="center" vertical="center"/>
      <protection locked="0"/>
    </xf>
    <xf numFmtId="0" fontId="51" fillId="34" borderId="0" xfId="0" applyFont="1" applyFill="1" applyBorder="1" applyAlignment="1" applyProtection="1">
      <alignment horizontal="right" vertical="center"/>
    </xf>
    <xf numFmtId="0" fontId="10" fillId="34" borderId="0" xfId="0" applyFont="1" applyFill="1" applyBorder="1" applyProtection="1">
      <alignment vertical="center"/>
    </xf>
    <xf numFmtId="0" fontId="0" fillId="0" borderId="150" xfId="0" applyBorder="1" applyProtection="1">
      <alignment vertical="center"/>
    </xf>
    <xf numFmtId="0" fontId="10" fillId="9" borderId="0" xfId="0" applyFont="1" applyFill="1" applyBorder="1" applyAlignment="1" applyProtection="1">
      <alignment horizontal="left" vertical="center" wrapText="1"/>
    </xf>
    <xf numFmtId="0" fontId="51" fillId="0" borderId="0" xfId="0" applyFont="1" applyAlignment="1" applyProtection="1">
      <alignment horizontal="right" vertical="center"/>
    </xf>
    <xf numFmtId="0" fontId="10" fillId="32" borderId="1" xfId="0" applyFont="1" applyFill="1" applyBorder="1" applyAlignment="1" applyProtection="1">
      <alignment horizontal="center" vertical="center" wrapText="1"/>
    </xf>
    <xf numFmtId="0" fontId="10" fillId="32" borderId="1" xfId="0" applyFont="1" applyFill="1" applyBorder="1" applyAlignment="1" applyProtection="1">
      <alignment horizontal="center" vertical="center" shrinkToFit="1"/>
    </xf>
    <xf numFmtId="0" fontId="10" fillId="32" borderId="1" xfId="0" applyFont="1" applyFill="1" applyBorder="1" applyAlignment="1" applyProtection="1">
      <alignment horizontal="left" vertical="center" wrapText="1"/>
    </xf>
    <xf numFmtId="0" fontId="10" fillId="46" borderId="35" xfId="0" applyFont="1" applyFill="1" applyBorder="1" applyAlignment="1" applyProtection="1">
      <alignment horizontal="center" vertical="center"/>
      <protection locked="0"/>
    </xf>
    <xf numFmtId="0" fontId="18" fillId="32"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0" fontId="6"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10" fillId="0" borderId="11" xfId="0" applyFont="1" applyFill="1" applyBorder="1" applyProtection="1">
      <alignment vertical="center"/>
    </xf>
    <xf numFmtId="0" fontId="5" fillId="0" borderId="170" xfId="0" applyFont="1" applyFill="1" applyBorder="1" applyAlignment="1" applyProtection="1">
      <alignment vertical="center"/>
    </xf>
    <xf numFmtId="0" fontId="6" fillId="0" borderId="170" xfId="0" applyFont="1" applyFill="1" applyBorder="1" applyProtection="1">
      <alignment vertical="center"/>
    </xf>
    <xf numFmtId="0" fontId="5" fillId="0" borderId="170" xfId="0" applyFont="1" applyFill="1" applyBorder="1" applyAlignment="1" applyProtection="1">
      <alignment vertical="center" wrapText="1"/>
    </xf>
    <xf numFmtId="0" fontId="6" fillId="0" borderId="170" xfId="0" applyFont="1" applyFill="1" applyBorder="1" applyAlignment="1" applyProtection="1">
      <alignment vertical="center" wrapText="1"/>
    </xf>
    <xf numFmtId="0" fontId="6" fillId="0" borderId="170" xfId="0" applyFont="1" applyFill="1" applyBorder="1" applyAlignment="1" applyProtection="1">
      <alignment horizontal="center" vertical="center"/>
    </xf>
    <xf numFmtId="0" fontId="10" fillId="0" borderId="170" xfId="0" applyFont="1" applyFill="1" applyBorder="1" applyProtection="1">
      <alignment vertical="center"/>
    </xf>
    <xf numFmtId="49" fontId="64" fillId="12" borderId="5" xfId="0" applyNumberFormat="1" applyFont="1" applyFill="1" applyBorder="1" applyAlignment="1" applyProtection="1">
      <alignment vertical="center"/>
    </xf>
    <xf numFmtId="0" fontId="64" fillId="12" borderId="5" xfId="0" applyFont="1" applyFill="1" applyBorder="1" applyAlignment="1" applyProtection="1">
      <alignment vertical="center" wrapText="1"/>
    </xf>
    <xf numFmtId="177" fontId="64" fillId="19" borderId="1" xfId="0" applyNumberFormat="1" applyFont="1" applyFill="1" applyBorder="1" applyAlignment="1" applyProtection="1">
      <alignment horizontal="center" vertical="center"/>
      <protection locked="0"/>
    </xf>
    <xf numFmtId="0" fontId="80" fillId="0" borderId="0" xfId="0" applyFont="1" applyFill="1" applyBorder="1" applyProtection="1">
      <alignment vertical="center"/>
    </xf>
    <xf numFmtId="0" fontId="26" fillId="0" borderId="51" xfId="0" applyFont="1" applyFill="1" applyBorder="1" applyAlignment="1" applyProtection="1">
      <alignment vertical="center"/>
      <protection hidden="1"/>
    </xf>
    <xf numFmtId="181" fontId="81" fillId="0" borderId="0" xfId="0" applyNumberFormat="1" applyFont="1" applyFill="1" applyBorder="1" applyAlignment="1" applyProtection="1">
      <alignment vertical="center"/>
      <protection hidden="1"/>
    </xf>
    <xf numFmtId="0" fontId="81" fillId="0" borderId="0" xfId="0" applyFont="1" applyFill="1" applyBorder="1" applyAlignment="1" applyProtection="1">
      <alignment vertical="center"/>
    </xf>
    <xf numFmtId="181" fontId="82" fillId="0" borderId="0" xfId="0" applyNumberFormat="1" applyFont="1" applyFill="1" applyAlignment="1" applyProtection="1">
      <alignment vertical="center"/>
      <protection hidden="1"/>
    </xf>
    <xf numFmtId="181" fontId="82" fillId="0" borderId="0" xfId="0" applyNumberFormat="1" applyFont="1" applyFill="1" applyBorder="1" applyAlignment="1" applyProtection="1">
      <alignment vertical="center"/>
      <protection hidden="1"/>
    </xf>
    <xf numFmtId="0" fontId="64" fillId="0" borderId="0" xfId="0" applyFont="1" applyFill="1" applyBorder="1" applyAlignment="1" applyProtection="1">
      <alignment vertical="center"/>
    </xf>
    <xf numFmtId="181" fontId="81" fillId="0" borderId="0" xfId="0" applyNumberFormat="1" applyFont="1" applyFill="1" applyBorder="1" applyProtection="1">
      <alignment vertical="center"/>
      <protection hidden="1"/>
    </xf>
    <xf numFmtId="181" fontId="64" fillId="0" borderId="0" xfId="0" applyNumberFormat="1" applyFont="1" applyFill="1" applyBorder="1" applyAlignment="1" applyProtection="1">
      <alignment vertical="center"/>
      <protection hidden="1"/>
    </xf>
    <xf numFmtId="0" fontId="64" fillId="37" borderId="0" xfId="0" applyFont="1" applyFill="1" applyBorder="1" applyAlignment="1" applyProtection="1">
      <alignment vertical="center"/>
    </xf>
    <xf numFmtId="0" fontId="82" fillId="0" borderId="0" xfId="0" applyFont="1" applyFill="1" applyBorder="1" applyAlignment="1" applyProtection="1">
      <alignment vertical="center"/>
    </xf>
    <xf numFmtId="181" fontId="82" fillId="0" borderId="0" xfId="0" applyNumberFormat="1" applyFont="1" applyFill="1" applyAlignment="1" applyProtection="1">
      <alignment horizontal="left" vertical="center"/>
      <protection hidden="1"/>
    </xf>
    <xf numFmtId="0" fontId="64" fillId="0" borderId="20" xfId="0" applyFont="1" applyFill="1" applyBorder="1" applyAlignment="1" applyProtection="1">
      <alignment horizontal="center" vertical="center"/>
    </xf>
    <xf numFmtId="0" fontId="13" fillId="21" borderId="0" xfId="0" applyFont="1" applyFill="1" applyAlignment="1" applyProtection="1">
      <alignment horizontal="center" vertical="center"/>
    </xf>
    <xf numFmtId="0" fontId="10" fillId="2" borderId="37"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79" xfId="0" applyFont="1" applyFill="1" applyBorder="1" applyAlignment="1" applyProtection="1">
      <alignment horizontal="center" vertical="center"/>
    </xf>
    <xf numFmtId="0" fontId="5" fillId="0" borderId="171" xfId="0" applyFont="1" applyBorder="1" applyProtection="1">
      <alignment vertical="center"/>
    </xf>
    <xf numFmtId="0" fontId="6" fillId="0" borderId="171" xfId="0" applyFont="1" applyBorder="1" applyProtection="1">
      <alignment vertical="center"/>
    </xf>
    <xf numFmtId="0" fontId="5" fillId="0" borderId="171" xfId="0" applyFont="1" applyBorder="1" applyAlignment="1" applyProtection="1">
      <alignment vertical="center" wrapText="1"/>
    </xf>
    <xf numFmtId="0" fontId="6" fillId="0" borderId="171" xfId="0" applyFont="1" applyBorder="1" applyAlignment="1" applyProtection="1">
      <alignment vertical="center" wrapText="1"/>
    </xf>
    <xf numFmtId="0" fontId="6" fillId="0" borderId="171" xfId="0" applyFont="1" applyBorder="1" applyAlignment="1" applyProtection="1">
      <alignment horizontal="center" vertical="center"/>
    </xf>
    <xf numFmtId="0" fontId="10" fillId="0" borderId="171" xfId="0" applyFont="1" applyBorder="1" applyProtection="1">
      <alignment vertical="center"/>
    </xf>
    <xf numFmtId="0" fontId="4" fillId="0" borderId="84" xfId="0" applyFont="1" applyFill="1" applyBorder="1" applyAlignment="1" applyProtection="1">
      <alignment horizontal="center" vertical="center"/>
    </xf>
    <xf numFmtId="0" fontId="14" fillId="0" borderId="51" xfId="0" applyFont="1" applyFill="1" applyBorder="1" applyAlignment="1" applyProtection="1">
      <alignment horizontal="center" vertical="center"/>
      <protection hidden="1"/>
    </xf>
    <xf numFmtId="181" fontId="83" fillId="0" borderId="0" xfId="0" applyNumberFormat="1" applyFont="1" applyFill="1" applyAlignment="1" applyProtection="1">
      <alignment horizontal="left" vertical="center"/>
      <protection hidden="1"/>
    </xf>
    <xf numFmtId="181" fontId="83" fillId="0" borderId="0" xfId="0" applyNumberFormat="1" applyFont="1" applyFill="1" applyBorder="1" applyAlignment="1" applyProtection="1">
      <alignment vertical="center"/>
      <protection hidden="1"/>
    </xf>
    <xf numFmtId="0" fontId="6" fillId="8" borderId="1" xfId="0" applyFont="1" applyFill="1" applyBorder="1" applyAlignment="1" applyProtection="1">
      <alignment horizontal="center" vertical="center"/>
      <protection locked="0"/>
    </xf>
    <xf numFmtId="181" fontId="83" fillId="0" borderId="0" xfId="0" applyNumberFormat="1" applyFont="1" applyFill="1" applyAlignment="1" applyProtection="1">
      <alignment vertical="center"/>
      <protection hidden="1"/>
    </xf>
    <xf numFmtId="0" fontId="4" fillId="0" borderId="9" xfId="0" applyFont="1" applyFill="1" applyBorder="1" applyProtection="1">
      <alignment vertical="center"/>
    </xf>
    <xf numFmtId="0" fontId="4" fillId="0" borderId="32" xfId="0" applyFont="1" applyFill="1" applyBorder="1" applyProtection="1">
      <alignment vertical="center"/>
    </xf>
    <xf numFmtId="0" fontId="4" fillId="0" borderId="30" xfId="0" applyFont="1" applyFill="1" applyBorder="1" applyProtection="1">
      <alignment vertical="center"/>
    </xf>
    <xf numFmtId="0" fontId="65" fillId="0" borderId="0" xfId="0" applyFont="1" applyFill="1" applyBorder="1" applyAlignment="1" applyProtection="1">
      <alignment horizontal="center" vertical="center"/>
    </xf>
    <xf numFmtId="0" fontId="65" fillId="0" borderId="0" xfId="0" applyFont="1" applyFill="1" applyBorder="1" applyAlignment="1" applyProtection="1">
      <alignment horizontal="left" vertical="center"/>
    </xf>
    <xf numFmtId="0" fontId="65" fillId="0" borderId="0" xfId="0" applyFont="1" applyFill="1" applyBorder="1" applyAlignment="1" applyProtection="1">
      <alignment vertical="center" wrapText="1"/>
    </xf>
    <xf numFmtId="0" fontId="66" fillId="0" borderId="0" xfId="0" applyFont="1" applyFill="1" applyBorder="1" applyProtection="1">
      <alignment vertical="center"/>
    </xf>
    <xf numFmtId="0" fontId="65" fillId="0" borderId="0" xfId="0" applyFont="1" applyFill="1" applyBorder="1" applyAlignment="1" applyProtection="1">
      <alignment horizontal="center" vertical="center" wrapText="1"/>
    </xf>
    <xf numFmtId="0" fontId="63" fillId="0" borderId="0" xfId="0" applyFont="1" applyFill="1" applyBorder="1" applyAlignment="1" applyProtection="1">
      <alignment vertical="center" wrapText="1"/>
    </xf>
    <xf numFmtId="0" fontId="65" fillId="0" borderId="30" xfId="0" applyFont="1" applyFill="1" applyBorder="1" applyProtection="1">
      <alignment vertical="center"/>
    </xf>
    <xf numFmtId="0" fontId="65" fillId="0" borderId="17" xfId="0" applyFont="1" applyFill="1" applyBorder="1" applyProtection="1">
      <alignment vertical="center"/>
    </xf>
    <xf numFmtId="0" fontId="4" fillId="0" borderId="29" xfId="0" applyFont="1" applyFill="1" applyBorder="1" applyProtection="1">
      <alignment vertical="center"/>
    </xf>
    <xf numFmtId="0" fontId="52" fillId="0" borderId="0" xfId="0" applyFont="1" applyFill="1" applyAlignment="1" applyProtection="1">
      <alignment horizontal="left" vertical="center"/>
    </xf>
    <xf numFmtId="182" fontId="0" fillId="21" borderId="0" xfId="0" applyNumberFormat="1" applyFont="1" applyFill="1" applyBorder="1" applyAlignment="1" applyProtection="1">
      <alignment horizontal="center" vertical="center"/>
      <protection hidden="1"/>
    </xf>
    <xf numFmtId="182" fontId="0" fillId="21" borderId="0" xfId="0" applyNumberFormat="1" applyFont="1" applyFill="1" applyBorder="1" applyProtection="1">
      <alignment vertical="center"/>
      <protection hidden="1"/>
    </xf>
    <xf numFmtId="182" fontId="0" fillId="21" borderId="0" xfId="0" applyNumberFormat="1" applyFill="1" applyBorder="1" applyProtection="1">
      <alignment vertical="center"/>
      <protection hidden="1"/>
    </xf>
    <xf numFmtId="0" fontId="10" fillId="40" borderId="55" xfId="0" applyFont="1" applyFill="1" applyBorder="1" applyProtection="1">
      <alignment vertical="center"/>
      <protection locked="0"/>
    </xf>
    <xf numFmtId="0" fontId="65" fillId="0" borderId="84" xfId="0" applyFont="1" applyFill="1" applyBorder="1" applyProtection="1">
      <alignment vertical="center"/>
    </xf>
    <xf numFmtId="0" fontId="65" fillId="0" borderId="11" xfId="0" applyFont="1" applyFill="1" applyBorder="1" applyProtection="1">
      <alignment vertical="center"/>
    </xf>
    <xf numFmtId="185" fontId="6" fillId="0" borderId="1" xfId="0" applyNumberFormat="1" applyFont="1" applyFill="1" applyBorder="1" applyAlignment="1" applyProtection="1">
      <alignment horizontal="center" vertical="center"/>
    </xf>
    <xf numFmtId="185" fontId="26" fillId="0" borderId="1" xfId="0" applyNumberFormat="1" applyFont="1" applyFill="1" applyBorder="1" applyAlignment="1" applyProtection="1">
      <alignment horizontal="center" vertical="center"/>
    </xf>
    <xf numFmtId="0" fontId="10" fillId="32" borderId="42" xfId="0" applyFont="1" applyFill="1" applyBorder="1" applyAlignment="1" applyProtection="1">
      <alignment horizontal="center" vertical="center" wrapText="1"/>
    </xf>
    <xf numFmtId="0" fontId="67" fillId="0" borderId="173" xfId="0" applyFont="1" applyFill="1" applyBorder="1" applyAlignment="1" applyProtection="1">
      <alignment horizontal="center" vertical="center"/>
    </xf>
    <xf numFmtId="0" fontId="10" fillId="0" borderId="174" xfId="0" applyFont="1" applyFill="1" applyBorder="1" applyAlignment="1" applyProtection="1">
      <alignment horizontal="left" vertical="center" wrapText="1"/>
      <protection locked="0"/>
    </xf>
    <xf numFmtId="0" fontId="20" fillId="41" borderId="1" xfId="0" applyFont="1" applyFill="1" applyBorder="1" applyProtection="1">
      <alignment vertical="center"/>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xf>
    <xf numFmtId="0" fontId="10" fillId="40" borderId="1" xfId="0" applyFont="1" applyFill="1" applyBorder="1" applyAlignment="1" applyProtection="1">
      <alignment vertical="center" wrapText="1"/>
    </xf>
    <xf numFmtId="0" fontId="67" fillId="41" borderId="1" xfId="0" applyFont="1" applyFill="1" applyBorder="1" applyAlignment="1" applyProtection="1">
      <alignment horizontal="center" vertical="center"/>
    </xf>
    <xf numFmtId="0" fontId="10" fillId="43" borderId="1" xfId="0" applyFont="1" applyFill="1" applyBorder="1" applyAlignment="1" applyProtection="1">
      <alignment horizontal="left" vertical="center" wrapText="1"/>
      <protection locked="0"/>
    </xf>
    <xf numFmtId="0" fontId="10" fillId="44" borderId="1" xfId="0" applyFont="1" applyFill="1" applyBorder="1" applyAlignment="1" applyProtection="1">
      <alignment horizontal="center" vertical="center" wrapText="1"/>
      <protection locked="0"/>
    </xf>
    <xf numFmtId="183" fontId="10" fillId="0" borderId="1" xfId="0" applyNumberFormat="1" applyFont="1" applyFill="1" applyBorder="1" applyAlignment="1" applyProtection="1">
      <alignment horizontal="center" vertical="center"/>
      <protection hidden="1"/>
    </xf>
    <xf numFmtId="0" fontId="26" fillId="13" borderId="14" xfId="0" applyFont="1" applyFill="1" applyBorder="1" applyAlignment="1" applyProtection="1">
      <alignment horizontal="center" vertical="center" wrapText="1"/>
    </xf>
    <xf numFmtId="0" fontId="52" fillId="0" borderId="0" xfId="0" applyFont="1" applyFill="1" applyProtection="1">
      <alignment vertical="center"/>
    </xf>
    <xf numFmtId="0" fontId="52" fillId="0" borderId="0" xfId="0" applyFont="1" applyFill="1" applyBorder="1" applyProtection="1">
      <alignment vertical="center"/>
    </xf>
    <xf numFmtId="0" fontId="48" fillId="0" borderId="0" xfId="0" applyFont="1" applyFill="1" applyBorder="1" applyProtection="1">
      <alignment vertical="center"/>
    </xf>
    <xf numFmtId="0" fontId="6" fillId="56" borderId="120" xfId="0" applyFont="1" applyFill="1" applyBorder="1" applyAlignment="1" applyProtection="1">
      <alignment horizontal="center" vertical="center"/>
      <protection locked="0"/>
    </xf>
    <xf numFmtId="0" fontId="26" fillId="0" borderId="0" xfId="0" applyFont="1" applyFill="1" applyBorder="1" applyProtection="1">
      <alignment vertical="center"/>
    </xf>
    <xf numFmtId="176" fontId="64" fillId="0" borderId="5" xfId="0" applyNumberFormat="1" applyFont="1" applyFill="1" applyBorder="1" applyAlignment="1" applyProtection="1">
      <alignment horizontal="center" vertical="center"/>
    </xf>
    <xf numFmtId="176" fontId="64" fillId="28" borderId="1" xfId="0" applyNumberFormat="1" applyFont="1" applyFill="1" applyBorder="1" applyAlignment="1" applyProtection="1">
      <alignment horizontal="center" vertical="center"/>
      <protection locked="0"/>
    </xf>
    <xf numFmtId="176" fontId="64" fillId="0" borderId="0" xfId="0" applyNumberFormat="1" applyFont="1" applyFill="1" applyBorder="1" applyAlignment="1" applyProtection="1">
      <alignment horizontal="center" vertical="center"/>
    </xf>
    <xf numFmtId="0" fontId="10" fillId="0" borderId="175" xfId="0" applyFont="1" applyBorder="1" applyProtection="1">
      <alignment vertical="center"/>
    </xf>
    <xf numFmtId="0" fontId="5" fillId="0" borderId="172" xfId="0" applyFont="1" applyBorder="1" applyProtection="1">
      <alignment vertical="center"/>
    </xf>
    <xf numFmtId="0" fontId="5" fillId="0" borderId="17" xfId="0" applyFont="1" applyBorder="1" applyProtection="1">
      <alignment vertical="center"/>
    </xf>
    <xf numFmtId="0" fontId="5" fillId="0" borderId="138" xfId="0" applyFont="1" applyBorder="1" applyAlignment="1" applyProtection="1">
      <alignment horizontal="left" vertical="center" indent="3"/>
    </xf>
    <xf numFmtId="0" fontId="6" fillId="0" borderId="51" xfId="0" applyFont="1" applyBorder="1" applyProtection="1">
      <alignment vertical="center"/>
    </xf>
    <xf numFmtId="0" fontId="10" fillId="0" borderId="51" xfId="0" applyFont="1" applyBorder="1" applyProtection="1">
      <alignment vertical="center"/>
    </xf>
    <xf numFmtId="0" fontId="10" fillId="0" borderId="60" xfId="0" applyFont="1" applyBorder="1" applyProtection="1">
      <alignment vertical="center"/>
    </xf>
    <xf numFmtId="0" fontId="0" fillId="21" borderId="0" xfId="0" applyFill="1" applyAlignment="1" applyProtection="1">
      <alignment horizontal="left" wrapText="1"/>
    </xf>
    <xf numFmtId="0" fontId="11" fillId="0" borderId="0" xfId="0" applyFont="1" applyFill="1" applyAlignment="1" applyProtection="1">
      <alignment horizontal="left" vertical="center" wrapText="1"/>
    </xf>
    <xf numFmtId="0" fontId="40" fillId="0" borderId="59" xfId="2" applyFill="1" applyBorder="1" applyAlignment="1" applyProtection="1">
      <alignment horizontal="left" vertical="center"/>
    </xf>
    <xf numFmtId="0" fontId="40" fillId="0" borderId="1" xfId="2" applyFill="1" applyBorder="1" applyAlignment="1" applyProtection="1">
      <alignment horizontal="center" vertical="center" wrapText="1"/>
    </xf>
    <xf numFmtId="0" fontId="46" fillId="0" borderId="0" xfId="0" applyFont="1" applyFill="1" applyBorder="1" applyAlignment="1" applyProtection="1">
      <alignment horizontal="left" vertical="center"/>
    </xf>
    <xf numFmtId="181" fontId="50" fillId="0" borderId="0" xfId="0" applyNumberFormat="1" applyFont="1" applyFill="1" applyBorder="1" applyAlignment="1" applyProtection="1">
      <alignment vertical="center" wrapText="1"/>
      <protection hidden="1"/>
    </xf>
    <xf numFmtId="0" fontId="50" fillId="0" borderId="150" xfId="0" applyFont="1" applyFill="1" applyBorder="1" applyAlignment="1" applyProtection="1">
      <alignment horizontal="left" vertical="top" wrapText="1"/>
    </xf>
    <xf numFmtId="0" fontId="84" fillId="21" borderId="0" xfId="2" applyFont="1" applyFill="1" applyAlignment="1" applyProtection="1">
      <alignment horizontal="left" vertical="center"/>
    </xf>
    <xf numFmtId="0" fontId="67" fillId="40" borderId="150" xfId="0" applyFont="1" applyFill="1" applyBorder="1" applyProtection="1">
      <alignment vertical="center"/>
    </xf>
    <xf numFmtId="0" fontId="67" fillId="34" borderId="0" xfId="0" applyFont="1" applyFill="1" applyBorder="1">
      <alignment vertical="center"/>
    </xf>
    <xf numFmtId="49" fontId="26" fillId="0" borderId="23" xfId="0" applyNumberFormat="1" applyFont="1" applyFill="1" applyBorder="1" applyAlignment="1" applyProtection="1">
      <alignment vertical="center" wrapText="1"/>
    </xf>
    <xf numFmtId="49" fontId="26" fillId="0" borderId="23" xfId="0" applyNumberFormat="1" applyFont="1" applyFill="1" applyBorder="1" applyAlignment="1" applyProtection="1">
      <alignment horizontal="center" vertical="center" wrapText="1"/>
    </xf>
    <xf numFmtId="49" fontId="26" fillId="0" borderId="23" xfId="0" applyNumberFormat="1" applyFont="1" applyFill="1" applyBorder="1" applyAlignment="1" applyProtection="1">
      <alignment horizontal="left" vertical="center" wrapText="1"/>
    </xf>
    <xf numFmtId="49" fontId="26" fillId="0" borderId="4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xf>
    <xf numFmtId="49" fontId="26" fillId="0" borderId="39" xfId="0" applyNumberFormat="1" applyFont="1" applyFill="1" applyBorder="1" applyAlignment="1" applyProtection="1">
      <alignment vertical="center" wrapText="1"/>
    </xf>
    <xf numFmtId="49" fontId="26" fillId="0" borderId="28" xfId="0" applyNumberFormat="1" applyFont="1" applyFill="1" applyBorder="1" applyAlignment="1" applyProtection="1">
      <alignment horizontal="center" vertical="center" wrapText="1"/>
    </xf>
    <xf numFmtId="49" fontId="26" fillId="0" borderId="21"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horizontal="center" vertical="center" wrapText="1"/>
    </xf>
    <xf numFmtId="49" fontId="26" fillId="0" borderId="39" xfId="0" applyNumberFormat="1" applyFont="1" applyFill="1" applyBorder="1" applyAlignment="1" applyProtection="1">
      <alignment vertical="center"/>
    </xf>
    <xf numFmtId="49" fontId="26" fillId="0" borderId="84" xfId="0" applyNumberFormat="1" applyFont="1" applyFill="1" applyBorder="1" applyAlignment="1" applyProtection="1">
      <alignment vertical="center"/>
    </xf>
    <xf numFmtId="49" fontId="26" fillId="0" borderId="38" xfId="0" applyNumberFormat="1" applyFont="1" applyFill="1" applyBorder="1" applyAlignment="1" applyProtection="1">
      <alignment vertical="center"/>
    </xf>
    <xf numFmtId="0" fontId="10" fillId="21" borderId="0" xfId="0" applyFont="1" applyFill="1" applyBorder="1" applyAlignment="1" applyProtection="1">
      <alignment horizontal="left" vertical="center"/>
    </xf>
    <xf numFmtId="0" fontId="0" fillId="21" borderId="0" xfId="0" applyFill="1" applyAlignment="1" applyProtection="1">
      <alignment horizontal="left" wrapText="1"/>
    </xf>
    <xf numFmtId="49" fontId="26" fillId="0" borderId="84" xfId="0" applyNumberFormat="1" applyFont="1" applyFill="1" applyBorder="1" applyAlignment="1" applyProtection="1">
      <alignment horizontal="center" vertical="center" wrapText="1"/>
    </xf>
    <xf numFmtId="49" fontId="26" fillId="13" borderId="11"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49" fontId="26" fillId="0" borderId="90" xfId="0" applyNumberFormat="1" applyFont="1" applyFill="1" applyBorder="1" applyAlignment="1" applyProtection="1">
      <alignment vertical="center"/>
    </xf>
    <xf numFmtId="49" fontId="26" fillId="0" borderId="39" xfId="0" applyNumberFormat="1" applyFont="1" applyFill="1" applyBorder="1" applyAlignment="1" applyProtection="1">
      <alignment horizontal="left" vertical="center" wrapText="1"/>
    </xf>
    <xf numFmtId="49" fontId="26" fillId="54" borderId="11" xfId="0" applyNumberFormat="1" applyFont="1" applyFill="1" applyBorder="1" applyAlignment="1" applyProtection="1">
      <alignment vertical="center"/>
    </xf>
    <xf numFmtId="49" fontId="26" fillId="0" borderId="21" xfId="0" applyNumberFormat="1" applyFont="1" applyFill="1" applyBorder="1" applyAlignment="1" applyProtection="1">
      <alignment horizontal="left" vertical="center" wrapText="1"/>
    </xf>
    <xf numFmtId="49" fontId="26" fillId="0" borderId="11" xfId="0" applyNumberFormat="1" applyFont="1" applyFill="1" applyBorder="1" applyAlignment="1" applyProtection="1">
      <alignment horizontal="center" vertical="center" wrapText="1"/>
    </xf>
    <xf numFmtId="49" fontId="26" fillId="0" borderId="115" xfId="0" applyNumberFormat="1" applyFont="1" applyFill="1" applyBorder="1" applyAlignment="1" applyProtection="1">
      <alignment vertical="center"/>
    </xf>
    <xf numFmtId="0" fontId="26" fillId="0" borderId="183" xfId="0"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wrapText="1"/>
    </xf>
    <xf numFmtId="0" fontId="26" fillId="0" borderId="184" xfId="0" applyFont="1" applyFill="1" applyBorder="1" applyAlignment="1" applyProtection="1">
      <alignment horizontal="center" vertical="center"/>
    </xf>
    <xf numFmtId="49" fontId="26" fillId="0" borderId="84" xfId="0" applyNumberFormat="1" applyFont="1" applyFill="1" applyBorder="1" applyAlignment="1" applyProtection="1">
      <alignment horizontal="left" vertical="center" wrapText="1"/>
    </xf>
    <xf numFmtId="49" fontId="26" fillId="0" borderId="28" xfId="0" applyNumberFormat="1" applyFont="1" applyFill="1" applyBorder="1" applyAlignment="1" applyProtection="1">
      <alignment vertical="center"/>
    </xf>
    <xf numFmtId="49" fontId="26" fillId="0" borderId="21" xfId="0"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5" xfId="0" applyFont="1" applyFill="1" applyBorder="1" applyProtection="1">
      <alignment vertical="center"/>
    </xf>
    <xf numFmtId="0" fontId="4" fillId="0" borderId="31" xfId="0" applyFont="1" applyFill="1" applyBorder="1" applyAlignment="1" applyProtection="1">
      <alignment horizontal="center" vertical="center"/>
    </xf>
    <xf numFmtId="176" fontId="63" fillId="0" borderId="13" xfId="0" applyNumberFormat="1"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176" fontId="64" fillId="0" borderId="13" xfId="0" applyNumberFormat="1" applyFont="1" applyFill="1" applyBorder="1" applyAlignment="1" applyProtection="1">
      <alignment horizontal="center" vertical="center"/>
    </xf>
    <xf numFmtId="0" fontId="26" fillId="0" borderId="23" xfId="0" applyFont="1" applyFill="1" applyBorder="1" applyProtection="1">
      <alignment vertical="center"/>
    </xf>
    <xf numFmtId="176" fontId="63" fillId="0" borderId="1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xf>
    <xf numFmtId="0" fontId="26" fillId="0" borderId="11" xfId="0" applyFont="1" applyFill="1" applyBorder="1" applyProtection="1">
      <alignment vertical="center"/>
    </xf>
    <xf numFmtId="176" fontId="65" fillId="0" borderId="19" xfId="0" applyNumberFormat="1" applyFont="1" applyFill="1" applyBorder="1" applyAlignment="1" applyProtection="1">
      <alignment horizontal="center" vertical="center"/>
    </xf>
    <xf numFmtId="0" fontId="65" fillId="0" borderId="9" xfId="0" applyFont="1" applyFill="1" applyBorder="1" applyProtection="1">
      <alignment vertical="center"/>
    </xf>
    <xf numFmtId="0" fontId="26" fillId="0" borderId="84" xfId="0" applyFont="1" applyFill="1" applyBorder="1" applyAlignment="1" applyProtection="1">
      <alignment vertical="center"/>
    </xf>
    <xf numFmtId="0" fontId="26" fillId="0" borderId="84"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176" fontId="63" fillId="0" borderId="19" xfId="0" applyNumberFormat="1"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176" fontId="63" fillId="0" borderId="116" xfId="0" applyNumberFormat="1" applyFont="1" applyFill="1" applyBorder="1" applyAlignment="1" applyProtection="1">
      <alignment horizontal="center" vertical="center"/>
    </xf>
    <xf numFmtId="49" fontId="26" fillId="12" borderId="11" xfId="0" applyNumberFormat="1" applyFont="1" applyFill="1" applyBorder="1" applyAlignment="1" applyProtection="1">
      <alignment vertical="center"/>
    </xf>
    <xf numFmtId="49" fontId="26" fillId="0" borderId="23" xfId="0" applyNumberFormat="1" applyFont="1" applyFill="1" applyBorder="1" applyAlignment="1" applyProtection="1">
      <alignment horizontal="left" vertical="center"/>
    </xf>
    <xf numFmtId="49" fontId="64" fillId="12" borderId="11" xfId="0" applyNumberFormat="1" applyFont="1" applyFill="1" applyBorder="1" applyAlignment="1" applyProtection="1">
      <alignment vertical="center"/>
    </xf>
    <xf numFmtId="49" fontId="24" fillId="0" borderId="47" xfId="0" applyNumberFormat="1" applyFont="1" applyFill="1" applyBorder="1" applyAlignment="1" applyProtection="1">
      <alignment vertical="center"/>
    </xf>
    <xf numFmtId="49" fontId="24" fillId="10" borderId="47" xfId="0" applyNumberFormat="1" applyFont="1" applyFill="1" applyBorder="1" applyAlignment="1" applyProtection="1">
      <alignment vertical="center"/>
    </xf>
    <xf numFmtId="49" fontId="24" fillId="0" borderId="90" xfId="0" applyNumberFormat="1" applyFont="1" applyFill="1" applyBorder="1" applyAlignment="1" applyProtection="1">
      <alignment vertical="center"/>
    </xf>
    <xf numFmtId="49" fontId="26" fillId="0" borderId="23" xfId="0" applyNumberFormat="1" applyFont="1" applyFill="1" applyBorder="1" applyAlignment="1" applyProtection="1">
      <alignment vertical="center"/>
    </xf>
    <xf numFmtId="49" fontId="26" fillId="0" borderId="90" xfId="0" applyNumberFormat="1" applyFont="1" applyFill="1" applyBorder="1" applyAlignment="1" applyProtection="1">
      <alignment vertical="center" wrapText="1"/>
    </xf>
    <xf numFmtId="0" fontId="14" fillId="0" borderId="174" xfId="0" applyFont="1" applyFill="1" applyBorder="1" applyAlignment="1" applyProtection="1">
      <alignment horizontal="center" vertical="center"/>
      <protection hidden="1"/>
    </xf>
    <xf numFmtId="0" fontId="40" fillId="50" borderId="59" xfId="2" applyFill="1" applyBorder="1" applyAlignment="1" applyProtection="1">
      <alignment horizontal="left" vertical="center"/>
    </xf>
    <xf numFmtId="0" fontId="40" fillId="16" borderId="59" xfId="2" applyFill="1" applyBorder="1" applyAlignment="1" applyProtection="1">
      <alignment horizontal="left" vertical="center"/>
    </xf>
    <xf numFmtId="0" fontId="40" fillId="37" borderId="59" xfId="2" applyFill="1" applyBorder="1" applyAlignment="1" applyProtection="1">
      <alignment horizontal="left" vertical="center"/>
    </xf>
    <xf numFmtId="0" fontId="40" fillId="54" borderId="59" xfId="2" applyFill="1" applyBorder="1" applyAlignment="1" applyProtection="1">
      <alignment horizontal="left" vertical="center"/>
    </xf>
    <xf numFmtId="0" fontId="10" fillId="0" borderId="0" xfId="0" applyFont="1" applyAlignment="1" applyProtection="1">
      <alignment horizontal="left" vertical="center" wrapText="1"/>
    </xf>
    <xf numFmtId="0" fontId="50" fillId="0" borderId="0" xfId="0" applyFont="1" applyFill="1" applyBorder="1" applyAlignment="1" applyProtection="1">
      <alignment horizontal="left" vertical="top" wrapText="1"/>
    </xf>
    <xf numFmtId="0" fontId="0" fillId="0" borderId="0" xfId="0" applyProtection="1">
      <alignment vertical="center"/>
      <protection hidden="1"/>
    </xf>
    <xf numFmtId="0" fontId="10" fillId="0" borderId="0" xfId="0" applyFont="1" applyProtection="1">
      <alignment vertical="center"/>
      <protection hidden="1"/>
    </xf>
    <xf numFmtId="0" fontId="47" fillId="0" borderId="0" xfId="0" applyFont="1" applyProtection="1">
      <alignment vertical="center"/>
      <protection hidden="1"/>
    </xf>
    <xf numFmtId="0" fontId="84" fillId="21" borderId="0" xfId="2" applyFont="1" applyFill="1" applyAlignment="1" applyProtection="1">
      <alignment vertical="center"/>
    </xf>
    <xf numFmtId="0" fontId="26" fillId="0" borderId="0"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64" fillId="8" borderId="1" xfId="0" applyFont="1" applyFill="1" applyBorder="1" applyAlignment="1" applyProtection="1">
      <alignment horizontal="center" vertical="center" shrinkToFit="1"/>
      <protection locked="0"/>
    </xf>
    <xf numFmtId="0" fontId="63" fillId="0" borderId="24" xfId="0" applyFont="1" applyBorder="1" applyAlignment="1" applyProtection="1">
      <alignment horizontal="left" vertical="center" shrinkToFit="1"/>
    </xf>
    <xf numFmtId="49" fontId="24" fillId="10" borderId="4" xfId="0" applyNumberFormat="1" applyFont="1" applyFill="1" applyBorder="1" applyAlignment="1" applyProtection="1">
      <alignment vertical="center"/>
    </xf>
    <xf numFmtId="49" fontId="26" fillId="11" borderId="0" xfId="0" applyNumberFormat="1" applyFont="1" applyFill="1" applyBorder="1" applyAlignment="1" applyProtection="1">
      <alignment vertical="center"/>
    </xf>
    <xf numFmtId="49" fontId="26" fillId="11" borderId="11" xfId="0" applyNumberFormat="1" applyFont="1" applyFill="1" applyBorder="1" applyAlignment="1" applyProtection="1">
      <alignment vertical="center"/>
    </xf>
    <xf numFmtId="49" fontId="24" fillId="10" borderId="5" xfId="0" applyNumberFormat="1" applyFont="1" applyFill="1" applyBorder="1" applyAlignment="1" applyProtection="1">
      <alignment vertical="center"/>
    </xf>
    <xf numFmtId="49" fontId="24" fillId="10" borderId="11" xfId="0" applyNumberFormat="1" applyFont="1" applyFill="1" applyBorder="1" applyAlignment="1" applyProtection="1">
      <alignment vertical="center"/>
    </xf>
    <xf numFmtId="49" fontId="26" fillId="0" borderId="84" xfId="0" applyNumberFormat="1" applyFont="1" applyFill="1" applyBorder="1" applyAlignment="1" applyProtection="1">
      <alignment vertical="center" wrapText="1"/>
    </xf>
    <xf numFmtId="49" fontId="26" fillId="0" borderId="10" xfId="0" applyNumberFormat="1" applyFont="1" applyBorder="1" applyAlignment="1" applyProtection="1">
      <alignment vertical="center"/>
    </xf>
    <xf numFmtId="0" fontId="26" fillId="0" borderId="77" xfId="0" applyFont="1" applyFill="1" applyBorder="1" applyAlignment="1" applyProtection="1">
      <alignment vertical="center"/>
    </xf>
    <xf numFmtId="49" fontId="26" fillId="13" borderId="39" xfId="0" applyNumberFormat="1" applyFont="1" applyFill="1" applyBorder="1" applyAlignment="1" applyProtection="1">
      <alignment vertical="center"/>
    </xf>
    <xf numFmtId="49" fontId="26" fillId="54" borderId="5" xfId="0" applyNumberFormat="1" applyFont="1" applyFill="1" applyBorder="1" applyAlignment="1" applyProtection="1">
      <alignment vertical="center" wrapText="1"/>
    </xf>
    <xf numFmtId="0" fontId="26" fillId="54" borderId="5" xfId="0" applyFont="1" applyFill="1" applyBorder="1" applyAlignment="1" applyProtection="1">
      <alignment vertical="center"/>
    </xf>
    <xf numFmtId="0" fontId="26" fillId="54" borderId="5" xfId="0" applyFont="1" applyFill="1" applyBorder="1" applyAlignment="1" applyProtection="1">
      <alignment horizontal="center" vertical="center"/>
    </xf>
    <xf numFmtId="0" fontId="26" fillId="54" borderId="5" xfId="0" applyFont="1" applyFill="1" applyBorder="1" applyAlignment="1" applyProtection="1">
      <alignment horizontal="center" vertical="center" wrapText="1"/>
    </xf>
    <xf numFmtId="0" fontId="26" fillId="54" borderId="9" xfId="0" applyFont="1" applyFill="1" applyBorder="1" applyAlignment="1" applyProtection="1">
      <alignment horizontal="center" vertical="center" wrapText="1"/>
    </xf>
    <xf numFmtId="49" fontId="26" fillId="54" borderId="39"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xf>
    <xf numFmtId="49" fontId="26" fillId="0" borderId="44" xfId="0" applyNumberFormat="1" applyFont="1" applyBorder="1" applyAlignment="1" applyProtection="1">
      <alignment vertical="center"/>
    </xf>
    <xf numFmtId="49" fontId="26" fillId="0" borderId="45" xfId="0" applyNumberFormat="1" applyFont="1" applyBorder="1" applyAlignment="1" applyProtection="1">
      <alignment vertical="center"/>
    </xf>
    <xf numFmtId="49" fontId="64" fillId="0" borderId="39" xfId="0" applyNumberFormat="1" applyFont="1" applyFill="1" applyBorder="1" applyAlignment="1" applyProtection="1">
      <alignment vertical="center" wrapText="1"/>
    </xf>
    <xf numFmtId="49" fontId="26" fillId="0" borderId="84"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right" vertical="center" wrapText="1"/>
    </xf>
    <xf numFmtId="49" fontId="26" fillId="0" borderId="38" xfId="0" applyNumberFormat="1" applyFont="1" applyFill="1" applyBorder="1" applyAlignment="1" applyProtection="1">
      <alignment horizontal="left" vertical="center" wrapText="1"/>
    </xf>
    <xf numFmtId="49" fontId="26" fillId="0" borderId="44" xfId="0" applyNumberFormat="1" applyFont="1" applyFill="1" applyBorder="1" applyAlignment="1" applyProtection="1">
      <alignment horizontal="center" vertical="center" wrapText="1"/>
    </xf>
    <xf numFmtId="49" fontId="26" fillId="12" borderId="23" xfId="0" applyNumberFormat="1" applyFont="1" applyFill="1" applyBorder="1" applyAlignment="1" applyProtection="1">
      <alignment vertical="center"/>
    </xf>
    <xf numFmtId="49" fontId="26" fillId="0" borderId="26" xfId="0" applyNumberFormat="1" applyFont="1" applyBorder="1" applyAlignment="1" applyProtection="1">
      <alignment vertical="center"/>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horizontal="left" vertical="center"/>
    </xf>
    <xf numFmtId="49" fontId="26" fillId="0" borderId="5" xfId="0" applyNumberFormat="1" applyFont="1" applyFill="1" applyBorder="1" applyAlignment="1" applyProtection="1">
      <alignment vertical="center"/>
    </xf>
    <xf numFmtId="49" fontId="26" fillId="0"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wrapText="1"/>
    </xf>
    <xf numFmtId="0" fontId="26" fillId="0" borderId="0" xfId="0" applyFont="1" applyFill="1" applyBorder="1" applyAlignment="1" applyProtection="1">
      <alignment horizontal="center" vertical="center"/>
    </xf>
    <xf numFmtId="49" fontId="26" fillId="0" borderId="10" xfId="0" applyNumberFormat="1" applyFont="1" applyFill="1" applyBorder="1" applyAlignment="1" applyProtection="1">
      <alignment horizontal="center" vertical="center" wrapText="1"/>
    </xf>
    <xf numFmtId="0" fontId="26" fillId="0" borderId="46" xfId="0" applyFont="1" applyFill="1" applyBorder="1" applyAlignment="1" applyProtection="1">
      <alignment horizontal="right" vertical="center"/>
    </xf>
    <xf numFmtId="0" fontId="26" fillId="54" borderId="0" xfId="0" applyFont="1" applyFill="1" applyBorder="1" applyAlignment="1" applyProtection="1">
      <alignment vertical="center"/>
    </xf>
    <xf numFmtId="0" fontId="26" fillId="0" borderId="188" xfId="0" applyFont="1" applyFill="1" applyBorder="1" applyAlignment="1" applyProtection="1">
      <alignment vertical="center"/>
    </xf>
    <xf numFmtId="0" fontId="26" fillId="0" borderId="189" xfId="0"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wrapText="1"/>
    </xf>
    <xf numFmtId="0" fontId="26" fillId="54" borderId="11"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49" fontId="26" fillId="13" borderId="11" xfId="0" applyNumberFormat="1" applyFont="1" applyFill="1" applyBorder="1" applyAlignment="1" applyProtection="1">
      <alignment vertical="center" wrapText="1"/>
    </xf>
    <xf numFmtId="0" fontId="26" fillId="13" borderId="11" xfId="0" applyFont="1" applyFill="1" applyBorder="1" applyAlignment="1" applyProtection="1">
      <alignment vertical="center"/>
    </xf>
    <xf numFmtId="49" fontId="26" fillId="11" borderId="23"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8" xfId="0" applyFont="1" applyFill="1" applyBorder="1" applyAlignment="1" applyProtection="1">
      <alignment horizontal="left" vertical="center"/>
    </xf>
    <xf numFmtId="176" fontId="65" fillId="34" borderId="11" xfId="0" applyNumberFormat="1" applyFont="1" applyFill="1" applyBorder="1" applyAlignment="1" applyProtection="1">
      <alignment horizontal="center" vertical="center"/>
    </xf>
    <xf numFmtId="0" fontId="26" fillId="0" borderId="28"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39" xfId="0" applyFont="1" applyFill="1" applyBorder="1" applyProtection="1">
      <alignment vertical="center"/>
    </xf>
    <xf numFmtId="0" fontId="64" fillId="0" borderId="0" xfId="0" applyFont="1" applyFill="1" applyBorder="1" applyProtection="1">
      <alignment vertical="center"/>
    </xf>
    <xf numFmtId="49" fontId="26" fillId="0" borderId="39" xfId="0" applyNumberFormat="1" applyFont="1" applyFill="1" applyBorder="1" applyAlignment="1" applyProtection="1">
      <alignment vertical="center" shrinkToFit="1"/>
    </xf>
    <xf numFmtId="49" fontId="26" fillId="0" borderId="84" xfId="0" applyNumberFormat="1" applyFont="1" applyFill="1" applyBorder="1" applyAlignment="1" applyProtection="1">
      <alignment vertical="center" shrinkToFit="1"/>
    </xf>
    <xf numFmtId="49" fontId="26" fillId="0" borderId="23" xfId="0" applyNumberFormat="1" applyFont="1" applyFill="1" applyBorder="1" applyAlignment="1" applyProtection="1">
      <alignment vertical="center" shrinkToFit="1"/>
    </xf>
    <xf numFmtId="49" fontId="26" fillId="11" borderId="39" xfId="0" applyNumberFormat="1" applyFont="1" applyFill="1" applyBorder="1" applyAlignment="1" applyProtection="1">
      <alignment vertical="center"/>
    </xf>
    <xf numFmtId="0" fontId="26" fillId="0" borderId="5" xfId="0" applyFont="1" applyFill="1" applyBorder="1" applyAlignment="1" applyProtection="1">
      <alignment vertical="center"/>
    </xf>
    <xf numFmtId="0" fontId="26" fillId="0" borderId="46" xfId="0" applyFont="1" applyFill="1" applyBorder="1" applyAlignment="1" applyProtection="1">
      <alignment vertical="center"/>
    </xf>
    <xf numFmtId="0" fontId="26" fillId="0" borderId="23" xfId="0" applyFont="1" applyFill="1" applyBorder="1" applyAlignment="1" applyProtection="1">
      <alignment vertical="center"/>
    </xf>
    <xf numFmtId="49" fontId="26" fillId="0" borderId="39" xfId="0" applyNumberFormat="1" applyFont="1" applyFill="1" applyBorder="1" applyAlignment="1" applyProtection="1">
      <alignment horizontal="left" vertical="center"/>
    </xf>
    <xf numFmtId="49" fontId="26" fillId="0" borderId="21" xfId="0" applyNumberFormat="1" applyFont="1" applyFill="1" applyBorder="1" applyAlignment="1" applyProtection="1">
      <alignment horizontal="left" vertical="center"/>
    </xf>
    <xf numFmtId="0" fontId="63" fillId="0" borderId="31" xfId="0" applyFont="1" applyFill="1" applyBorder="1" applyAlignment="1" applyProtection="1">
      <alignment horizontal="center" vertical="center"/>
    </xf>
    <xf numFmtId="49" fontId="64" fillId="0" borderId="28"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10" xfId="0" applyFont="1" applyFill="1" applyBorder="1" applyAlignment="1" applyProtection="1">
      <alignment vertical="center"/>
    </xf>
    <xf numFmtId="0" fontId="26" fillId="0" borderId="44" xfId="0" applyFont="1" applyFill="1" applyBorder="1" applyAlignment="1" applyProtection="1">
      <alignment vertical="center"/>
    </xf>
    <xf numFmtId="0" fontId="26" fillId="11" borderId="11" xfId="0" applyFont="1" applyFill="1" applyBorder="1" applyAlignment="1" applyProtection="1">
      <alignment vertical="center" wrapText="1"/>
    </xf>
    <xf numFmtId="0" fontId="26" fillId="11" borderId="77" xfId="0" applyFont="1" applyFill="1" applyBorder="1" applyAlignment="1" applyProtection="1">
      <alignment vertical="center" wrapText="1"/>
    </xf>
    <xf numFmtId="49" fontId="26" fillId="0" borderId="17" xfId="0" applyNumberFormat="1" applyFont="1" applyBorder="1" applyAlignment="1" applyProtection="1">
      <alignment vertical="center"/>
    </xf>
    <xf numFmtId="0" fontId="26" fillId="0" borderId="17" xfId="0" applyFont="1" applyFill="1" applyBorder="1" applyAlignment="1" applyProtection="1">
      <alignment vertical="center"/>
    </xf>
    <xf numFmtId="49" fontId="26" fillId="0" borderId="38" xfId="0" applyNumberFormat="1" applyFont="1" applyFill="1" applyBorder="1" applyAlignment="1" applyProtection="1">
      <alignment vertical="center" shrinkToFit="1"/>
    </xf>
    <xf numFmtId="49" fontId="26" fillId="54" borderId="5" xfId="0" applyNumberFormat="1" applyFont="1" applyFill="1" applyBorder="1" applyAlignment="1" applyProtection="1">
      <alignment vertical="center"/>
    </xf>
    <xf numFmtId="49" fontId="26" fillId="0" borderId="44" xfId="0" applyNumberFormat="1" applyFont="1" applyFill="1" applyBorder="1" applyAlignment="1" applyProtection="1">
      <alignment vertical="center" wrapText="1"/>
    </xf>
    <xf numFmtId="49" fontId="26" fillId="0" borderId="28" xfId="0" applyNumberFormat="1" applyFont="1" applyFill="1" applyBorder="1" applyAlignment="1" applyProtection="1">
      <alignment vertical="center" wrapText="1"/>
    </xf>
    <xf numFmtId="49" fontId="64" fillId="54" borderId="11" xfId="0" applyNumberFormat="1" applyFont="1" applyFill="1" applyBorder="1" applyAlignment="1" applyProtection="1">
      <alignment vertical="center"/>
    </xf>
    <xf numFmtId="0" fontId="26" fillId="0" borderId="5" xfId="0" applyFont="1" applyFill="1" applyBorder="1" applyAlignment="1" applyProtection="1">
      <alignment vertical="center" wrapText="1"/>
    </xf>
    <xf numFmtId="49" fontId="26" fillId="0" borderId="5" xfId="0" applyNumberFormat="1" applyFont="1" applyFill="1" applyBorder="1" applyAlignment="1" applyProtection="1">
      <alignment vertical="center"/>
    </xf>
    <xf numFmtId="49" fontId="26" fillId="54" borderId="0" xfId="0" applyNumberFormat="1" applyFont="1" applyFill="1" applyBorder="1" applyAlignment="1" applyProtection="1">
      <alignment vertical="center" wrapText="1"/>
    </xf>
    <xf numFmtId="49" fontId="26" fillId="0" borderId="45" xfId="0" applyNumberFormat="1" applyFont="1" applyFill="1" applyBorder="1" applyAlignment="1" applyProtection="1">
      <alignment vertical="center" wrapText="1"/>
    </xf>
    <xf numFmtId="49" fontId="26" fillId="11" borderId="84" xfId="0" applyNumberFormat="1" applyFont="1" applyFill="1" applyBorder="1" applyAlignment="1" applyProtection="1">
      <alignment vertical="center"/>
    </xf>
    <xf numFmtId="0" fontId="26" fillId="0" borderId="90" xfId="0" applyFont="1" applyFill="1" applyBorder="1" applyAlignment="1" applyProtection="1">
      <alignment vertical="center"/>
    </xf>
    <xf numFmtId="49" fontId="63" fillId="11" borderId="10" xfId="0" applyNumberFormat="1" applyFont="1" applyFill="1" applyBorder="1" applyAlignment="1" applyProtection="1">
      <alignment vertical="center"/>
    </xf>
    <xf numFmtId="0" fontId="63" fillId="11" borderId="10" xfId="0" applyFont="1" applyFill="1" applyBorder="1" applyAlignment="1" applyProtection="1">
      <alignment vertical="center" wrapText="1"/>
    </xf>
    <xf numFmtId="49" fontId="26" fillId="11" borderId="28" xfId="0" applyNumberFormat="1"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49" fontId="26" fillId="0" borderId="174" xfId="0" applyNumberFormat="1" applyFont="1" applyFill="1" applyBorder="1" applyAlignment="1" applyProtection="1">
      <alignment vertical="center"/>
    </xf>
    <xf numFmtId="0" fontId="4" fillId="0" borderId="174" xfId="0" applyFont="1" applyFill="1" applyBorder="1" applyAlignment="1" applyProtection="1">
      <alignment horizontal="left" vertical="center" wrapText="1"/>
    </xf>
    <xf numFmtId="0" fontId="26" fillId="0" borderId="190" xfId="0" applyFont="1" applyFill="1" applyBorder="1" applyAlignment="1" applyProtection="1">
      <alignment horizontal="center" vertical="center"/>
    </xf>
    <xf numFmtId="0" fontId="26" fillId="0" borderId="191" xfId="0" applyFont="1" applyFill="1" applyBorder="1" applyAlignment="1" applyProtection="1">
      <alignment vertical="center"/>
    </xf>
    <xf numFmtId="49" fontId="26" fillId="0" borderId="0" xfId="0" applyNumberFormat="1" applyFont="1" applyBorder="1" applyAlignment="1" applyProtection="1">
      <alignmen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23" xfId="0" applyFont="1" applyFill="1" applyBorder="1" applyAlignment="1" applyProtection="1">
      <alignment horizontal="right" vertical="center" wrapText="1"/>
    </xf>
    <xf numFmtId="0" fontId="26" fillId="0" borderId="5" xfId="0" applyFont="1" applyFill="1" applyBorder="1" applyAlignment="1" applyProtection="1">
      <alignment horizontal="right" vertical="center" wrapText="1"/>
    </xf>
    <xf numFmtId="0" fontId="26" fillId="0" borderId="46" xfId="0" applyFont="1" applyFill="1" applyBorder="1" applyAlignment="1" applyProtection="1">
      <alignment horizontal="right" vertical="center" wrapText="1"/>
    </xf>
    <xf numFmtId="49" fontId="26" fillId="0" borderId="5" xfId="0" applyNumberFormat="1" applyFont="1" applyFill="1" applyBorder="1" applyAlignment="1" applyProtection="1">
      <alignment vertical="center"/>
    </xf>
    <xf numFmtId="49" fontId="26" fillId="0" borderId="11" xfId="0" applyNumberFormat="1" applyFont="1" applyFill="1" applyBorder="1" applyAlignment="1" applyProtection="1">
      <alignment horizontal="left" vertical="center" wrapText="1"/>
    </xf>
    <xf numFmtId="0" fontId="26" fillId="0" borderId="23" xfId="0" applyFont="1" applyFill="1" applyBorder="1" applyAlignment="1" applyProtection="1">
      <alignment vertical="center"/>
    </xf>
    <xf numFmtId="0" fontId="26" fillId="0" borderId="5" xfId="0"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49" fontId="26" fillId="0" borderId="28" xfId="0" applyNumberFormat="1" applyFont="1" applyBorder="1" applyAlignment="1" applyProtection="1">
      <alignment vertical="center"/>
    </xf>
    <xf numFmtId="0" fontId="41" fillId="0" borderId="51" xfId="0" applyFont="1" applyFill="1" applyBorder="1" applyAlignment="1" applyProtection="1">
      <alignment wrapText="1"/>
      <protection hidden="1"/>
    </xf>
    <xf numFmtId="0" fontId="86" fillId="0" borderId="0" xfId="0" applyFont="1" applyFill="1" applyAlignment="1" applyProtection="1">
      <alignment horizontal="left" vertical="center"/>
    </xf>
    <xf numFmtId="49" fontId="26" fillId="0" borderId="0" xfId="0" applyNumberFormat="1" applyFont="1" applyFill="1" applyBorder="1" applyAlignment="1" applyProtection="1">
      <alignment vertical="center" shrinkToFit="1"/>
    </xf>
    <xf numFmtId="0" fontId="14" fillId="0" borderId="192" xfId="0" applyFont="1" applyFill="1" applyBorder="1" applyAlignment="1" applyProtection="1">
      <alignment horizontal="center" vertical="center"/>
      <protection hidden="1"/>
    </xf>
    <xf numFmtId="0" fontId="26" fillId="0" borderId="29" xfId="0" applyFont="1" applyFill="1" applyBorder="1" applyAlignment="1" applyProtection="1">
      <alignment vertical="center"/>
    </xf>
    <xf numFmtId="0" fontId="14" fillId="0" borderId="193" xfId="0" applyFont="1" applyFill="1" applyBorder="1" applyAlignment="1" applyProtection="1">
      <alignment horizontal="center" vertical="center"/>
      <protection hidden="1"/>
    </xf>
    <xf numFmtId="0" fontId="26" fillId="0" borderId="5" xfId="0" applyFont="1" applyFill="1" applyBorder="1" applyAlignment="1" applyProtection="1">
      <alignment vertical="center"/>
    </xf>
    <xf numFmtId="49" fontId="26" fillId="0" borderId="5" xfId="0" applyNumberFormat="1" applyFont="1" applyFill="1" applyBorder="1" applyAlignment="1" applyProtection="1">
      <alignment vertical="center"/>
    </xf>
    <xf numFmtId="0" fontId="26" fillId="0" borderId="38" xfId="0" applyFont="1" applyFill="1" applyBorder="1" applyAlignment="1" applyProtection="1">
      <alignment vertical="center"/>
    </xf>
    <xf numFmtId="0" fontId="26" fillId="0" borderId="44" xfId="0" applyFont="1" applyFill="1" applyBorder="1" applyAlignment="1" applyProtection="1">
      <alignment vertical="center"/>
    </xf>
    <xf numFmtId="0" fontId="87" fillId="0" borderId="0" xfId="0" applyNumberFormat="1" applyFont="1" applyFill="1" applyBorder="1" applyAlignment="1" applyProtection="1">
      <alignment horizontal="center" wrapText="1"/>
      <protection hidden="1"/>
    </xf>
    <xf numFmtId="0" fontId="41" fillId="0" borderId="0" xfId="0" applyFont="1" applyFill="1" applyBorder="1" applyAlignment="1" applyProtection="1">
      <alignment horizontal="left" wrapText="1"/>
      <protection hidden="1"/>
    </xf>
    <xf numFmtId="181" fontId="83" fillId="0" borderId="0" xfId="0" applyNumberFormat="1" applyFont="1" applyFill="1" applyBorder="1" applyAlignment="1" applyProtection="1">
      <alignment horizontal="left" vertical="center"/>
      <protection hidden="1"/>
    </xf>
    <xf numFmtId="181" fontId="82" fillId="0" borderId="0" xfId="0" applyNumberFormat="1" applyFont="1" applyFill="1" applyBorder="1" applyAlignment="1" applyProtection="1">
      <alignment horizontal="left" vertical="center"/>
      <protection hidden="1"/>
    </xf>
    <xf numFmtId="0" fontId="14" fillId="0" borderId="71" xfId="0" applyFont="1" applyFill="1" applyBorder="1" applyAlignment="1" applyProtection="1">
      <alignment horizontal="center" vertical="center"/>
      <protection hidden="1"/>
    </xf>
    <xf numFmtId="0" fontId="41" fillId="0" borderId="0" xfId="0" applyFont="1" applyFill="1" applyBorder="1" applyAlignment="1" applyProtection="1">
      <alignment wrapText="1"/>
      <protection hidden="1"/>
    </xf>
    <xf numFmtId="0" fontId="14" fillId="0" borderId="17" xfId="0" applyFont="1" applyFill="1" applyBorder="1" applyAlignment="1" applyProtection="1">
      <alignment horizontal="center" vertical="center"/>
      <protection hidden="1"/>
    </xf>
    <xf numFmtId="0" fontId="14" fillId="0" borderId="68" xfId="0" applyFont="1" applyFill="1" applyBorder="1" applyAlignment="1" applyProtection="1">
      <alignment horizontal="center" vertical="center"/>
      <protection hidden="1"/>
    </xf>
    <xf numFmtId="0" fontId="64" fillId="0" borderId="31" xfId="0" applyFont="1" applyFill="1" applyBorder="1" applyAlignment="1" applyProtection="1">
      <alignment horizontal="center" vertical="center"/>
    </xf>
    <xf numFmtId="0" fontId="26" fillId="0" borderId="196" xfId="0" applyFont="1" applyFill="1" applyBorder="1" applyAlignment="1" applyProtection="1">
      <alignment vertical="center"/>
    </xf>
    <xf numFmtId="0" fontId="26" fillId="0" borderId="197" xfId="0" applyFont="1" applyFill="1" applyBorder="1" applyAlignment="1" applyProtection="1">
      <alignment vertical="center"/>
    </xf>
    <xf numFmtId="0" fontId="26" fillId="0" borderId="195" xfId="0" applyFont="1" applyFill="1" applyBorder="1" applyAlignment="1" applyProtection="1">
      <alignment horizontal="right" vertical="center"/>
    </xf>
    <xf numFmtId="184" fontId="14" fillId="0" borderId="53" xfId="0" applyNumberFormat="1" applyFont="1" applyFill="1" applyBorder="1" applyAlignment="1" applyProtection="1">
      <alignment horizontal="center" vertical="center" shrinkToFit="1"/>
      <protection hidden="1"/>
    </xf>
    <xf numFmtId="0" fontId="26" fillId="0" borderId="11" xfId="0" applyFont="1" applyFill="1" applyBorder="1" applyAlignment="1" applyProtection="1">
      <alignment vertical="center" wrapText="1"/>
    </xf>
    <xf numFmtId="0" fontId="14" fillId="0" borderId="66" xfId="0" applyFont="1" applyFill="1" applyBorder="1" applyAlignment="1" applyProtection="1">
      <alignment horizontal="center" vertical="center"/>
      <protection hidden="1"/>
    </xf>
    <xf numFmtId="0" fontId="4" fillId="0" borderId="18"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5" xfId="0" applyFont="1" applyFill="1" applyBorder="1" applyAlignment="1" applyProtection="1">
      <alignment horizontal="left" vertical="center" wrapText="1"/>
    </xf>
    <xf numFmtId="0" fontId="64" fillId="0" borderId="46" xfId="0" applyFont="1" applyFill="1" applyBorder="1" applyAlignment="1" applyProtection="1">
      <alignment horizontal="right" vertical="center"/>
    </xf>
    <xf numFmtId="0" fontId="64" fillId="0" borderId="46" xfId="0" applyFont="1" applyFill="1" applyBorder="1" applyAlignment="1" applyProtection="1">
      <alignment horizontal="right" vertical="center"/>
    </xf>
    <xf numFmtId="0" fontId="80" fillId="0" borderId="9" xfId="0" applyFont="1" applyFill="1" applyBorder="1" applyAlignment="1" applyProtection="1">
      <alignment horizontal="left" vertical="center" wrapText="1"/>
    </xf>
    <xf numFmtId="0" fontId="64" fillId="0" borderId="43" xfId="0" applyFont="1" applyBorder="1" applyAlignment="1" applyProtection="1">
      <alignment horizontal="left" vertical="center" shrinkToFit="1"/>
    </xf>
    <xf numFmtId="0" fontId="64" fillId="0" borderId="24" xfId="0" applyFont="1" applyBorder="1" applyAlignment="1" applyProtection="1">
      <alignment horizontal="left" vertical="center" shrinkToFit="1"/>
    </xf>
    <xf numFmtId="0" fontId="26" fillId="0" borderId="44" xfId="0" applyFont="1" applyFill="1" applyBorder="1" applyAlignment="1" applyProtection="1">
      <alignment vertical="center" wrapText="1"/>
    </xf>
    <xf numFmtId="49" fontId="26" fillId="0" borderId="44" xfId="0" applyNumberFormat="1" applyFont="1" applyFill="1" applyBorder="1" applyAlignment="1" applyProtection="1">
      <alignment horizontal="left" vertical="center"/>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0" borderId="0" xfId="0" applyFont="1" applyFill="1" applyBorder="1" applyAlignment="1" applyProtection="1">
      <alignment horizontal="left" vertical="center" wrapText="1"/>
    </xf>
    <xf numFmtId="49" fontId="26" fillId="12" borderId="84" xfId="0" applyNumberFormat="1" applyFont="1" applyFill="1" applyBorder="1" applyAlignment="1" applyProtection="1">
      <alignment vertical="center"/>
    </xf>
    <xf numFmtId="0" fontId="26" fillId="12" borderId="0" xfId="0" applyFont="1" applyFill="1" applyBorder="1" applyAlignment="1" applyProtection="1">
      <alignment vertical="center" wrapText="1"/>
    </xf>
    <xf numFmtId="0" fontId="26" fillId="12" borderId="45" xfId="0" applyFont="1" applyFill="1" applyBorder="1" applyAlignment="1" applyProtection="1">
      <alignment vertical="center" wrapText="1"/>
    </xf>
    <xf numFmtId="49" fontId="64" fillId="0" borderId="39" xfId="0" applyNumberFormat="1" applyFont="1" applyFill="1" applyBorder="1" applyAlignment="1" applyProtection="1">
      <alignment vertical="center"/>
    </xf>
    <xf numFmtId="0" fontId="64" fillId="0" borderId="20" xfId="0" applyFont="1" applyFill="1" applyBorder="1" applyAlignment="1" applyProtection="1">
      <alignment horizontal="center" vertical="center"/>
      <protection hidden="1"/>
    </xf>
    <xf numFmtId="0" fontId="64" fillId="0" borderId="31" xfId="0" applyFont="1" applyFill="1" applyBorder="1" applyAlignment="1" applyProtection="1">
      <alignment horizontal="center" vertical="center"/>
      <protection hidden="1"/>
    </xf>
    <xf numFmtId="0" fontId="64" fillId="0" borderId="25" xfId="0" applyFont="1" applyFill="1" applyBorder="1" applyAlignment="1" applyProtection="1">
      <alignment horizontal="center" vertical="center"/>
    </xf>
    <xf numFmtId="0" fontId="64" fillId="0" borderId="22" xfId="0" applyFont="1" applyFill="1" applyBorder="1" applyAlignment="1" applyProtection="1">
      <alignment horizontal="center" vertical="center"/>
      <protection hidden="1"/>
    </xf>
    <xf numFmtId="0" fontId="26" fillId="0" borderId="20" xfId="0"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protection hidden="1"/>
    </xf>
    <xf numFmtId="49" fontId="64" fillId="0" borderId="39" xfId="0" applyNumberFormat="1" applyFont="1" applyFill="1" applyBorder="1" applyAlignment="1" applyProtection="1">
      <alignment horizontal="left" vertical="center"/>
    </xf>
    <xf numFmtId="0" fontId="89" fillId="0" borderId="9" xfId="0" applyFont="1" applyBorder="1" applyAlignment="1" applyProtection="1">
      <alignment horizontal="left" vertical="center" wrapText="1"/>
    </xf>
    <xf numFmtId="49" fontId="64" fillId="0" borderId="44" xfId="0" applyNumberFormat="1" applyFont="1" applyFill="1" applyBorder="1" applyAlignment="1" applyProtection="1">
      <alignment vertical="center"/>
    </xf>
    <xf numFmtId="49" fontId="64" fillId="0" borderId="84" xfId="0" applyNumberFormat="1" applyFont="1" applyFill="1" applyBorder="1" applyAlignment="1" applyProtection="1">
      <alignment vertical="center"/>
    </xf>
    <xf numFmtId="0" fontId="64" fillId="0" borderId="16" xfId="0" applyFont="1" applyFill="1" applyBorder="1" applyAlignment="1" applyProtection="1">
      <alignment horizontal="center" vertical="center"/>
      <protection hidden="1"/>
    </xf>
    <xf numFmtId="49" fontId="64" fillId="0" borderId="11" xfId="0" applyNumberFormat="1" applyFont="1" applyFill="1" applyBorder="1" applyAlignment="1" applyProtection="1">
      <alignment vertical="center"/>
    </xf>
    <xf numFmtId="0" fontId="26" fillId="0" borderId="22" xfId="0" applyFont="1" applyFill="1" applyBorder="1" applyAlignment="1" applyProtection="1">
      <alignment horizontal="center" vertical="center"/>
      <protection hidden="1"/>
    </xf>
    <xf numFmtId="0" fontId="64" fillId="0" borderId="11" xfId="0" applyFont="1" applyFill="1" applyBorder="1" applyAlignment="1" applyProtection="1">
      <alignment vertical="center"/>
    </xf>
    <xf numFmtId="0" fontId="64" fillId="0" borderId="46" xfId="0" applyFont="1" applyFill="1" applyBorder="1" applyAlignment="1" applyProtection="1">
      <alignment horizontal="center" vertical="center"/>
      <protection hidden="1"/>
    </xf>
    <xf numFmtId="49" fontId="64" fillId="0" borderId="23" xfId="0" applyNumberFormat="1" applyFont="1" applyFill="1" applyBorder="1" applyAlignment="1" applyProtection="1">
      <alignment vertical="center"/>
    </xf>
    <xf numFmtId="0" fontId="64" fillId="8" borderId="2" xfId="0" applyFont="1" applyFill="1" applyBorder="1" applyAlignment="1" applyProtection="1">
      <alignment horizontal="center" vertical="center" wrapText="1"/>
      <protection locked="0"/>
    </xf>
    <xf numFmtId="0" fontId="82" fillId="0" borderId="5" xfId="0" applyFont="1" applyFill="1" applyBorder="1" applyAlignment="1" applyProtection="1">
      <alignment horizontal="left" vertical="center"/>
    </xf>
    <xf numFmtId="0" fontId="47" fillId="21" borderId="0" xfId="0" applyFont="1" applyFill="1" applyAlignment="1" applyProtection="1">
      <alignment vertical="center" wrapText="1"/>
      <protection hidden="1"/>
    </xf>
    <xf numFmtId="0" fontId="50" fillId="21" borderId="0" xfId="0" applyFont="1" applyFill="1" applyProtection="1">
      <alignment vertical="center"/>
      <protection hidden="1"/>
    </xf>
    <xf numFmtId="0" fontId="10" fillId="21" borderId="57" xfId="0" applyFont="1" applyFill="1" applyBorder="1" applyProtection="1">
      <alignment vertical="center"/>
      <protection locked="0"/>
    </xf>
    <xf numFmtId="0" fontId="50" fillId="34" borderId="0" xfId="0" applyFont="1" applyFill="1" applyBorder="1" applyProtection="1">
      <alignment vertical="center"/>
      <protection hidden="1"/>
    </xf>
    <xf numFmtId="0" fontId="10" fillId="0" borderId="57" xfId="0" applyFont="1" applyFill="1" applyBorder="1" applyProtection="1">
      <alignment vertical="center"/>
    </xf>
    <xf numFmtId="0" fontId="50" fillId="0" borderId="0" xfId="0" applyFont="1" applyAlignment="1" applyProtection="1">
      <alignment horizontal="left" vertical="top" wrapText="1"/>
      <protection hidden="1"/>
    </xf>
    <xf numFmtId="186" fontId="14" fillId="0" borderId="177" xfId="0" applyNumberFormat="1" applyFont="1" applyFill="1" applyBorder="1" applyAlignment="1" applyProtection="1">
      <alignment vertical="center" shrinkToFit="1"/>
      <protection hidden="1"/>
    </xf>
    <xf numFmtId="0" fontId="14" fillId="0" borderId="137" xfId="0" applyFont="1" applyBorder="1" applyAlignment="1" applyProtection="1">
      <alignment horizontal="center" vertical="center"/>
      <protection hidden="1"/>
    </xf>
    <xf numFmtId="180" fontId="14" fillId="0" borderId="137" xfId="0" applyNumberFormat="1" applyFont="1" applyBorder="1" applyAlignment="1" applyProtection="1">
      <alignment horizontal="left" vertical="center"/>
      <protection hidden="1"/>
    </xf>
    <xf numFmtId="187" fontId="14" fillId="0" borderId="169" xfId="0" applyNumberFormat="1" applyFont="1" applyFill="1" applyBorder="1" applyAlignment="1" applyProtection="1">
      <alignment vertical="center"/>
      <protection hidden="1"/>
    </xf>
    <xf numFmtId="0" fontId="14" fillId="0" borderId="170" xfId="0" applyFont="1" applyBorder="1" applyAlignment="1" applyProtection="1">
      <alignment horizontal="center" vertical="center"/>
      <protection hidden="1"/>
    </xf>
    <xf numFmtId="180" fontId="14" fillId="0" borderId="170" xfId="0" applyNumberFormat="1" applyFont="1" applyBorder="1" applyAlignment="1" applyProtection="1">
      <alignment horizontal="left" vertical="center"/>
      <protection hidden="1"/>
    </xf>
    <xf numFmtId="188" fontId="14" fillId="0" borderId="179" xfId="0" applyNumberFormat="1" applyFont="1" applyFill="1" applyBorder="1" applyAlignment="1" applyProtection="1">
      <alignment vertical="center"/>
      <protection hidden="1"/>
    </xf>
    <xf numFmtId="0" fontId="14" fillId="0" borderId="57" xfId="0" applyFont="1" applyBorder="1" applyAlignment="1" applyProtection="1">
      <alignment horizontal="center" vertical="center"/>
      <protection hidden="1"/>
    </xf>
    <xf numFmtId="180" fontId="14" fillId="0" borderId="57" xfId="0" applyNumberFormat="1" applyFont="1" applyBorder="1" applyAlignment="1" applyProtection="1">
      <alignment horizontal="left" vertical="center"/>
      <protection hidden="1"/>
    </xf>
    <xf numFmtId="184" fontId="11" fillId="0" borderId="178" xfId="0" applyNumberFormat="1" applyFont="1" applyBorder="1" applyAlignment="1" applyProtection="1">
      <alignment horizontal="right" vertical="center"/>
      <protection hidden="1"/>
    </xf>
    <xf numFmtId="184" fontId="11" fillId="0" borderId="194" xfId="0" applyNumberFormat="1" applyFont="1" applyBorder="1" applyAlignment="1" applyProtection="1">
      <alignment horizontal="right" vertical="center"/>
      <protection hidden="1"/>
    </xf>
    <xf numFmtId="184" fontId="11" fillId="0" borderId="180" xfId="0" applyNumberFormat="1" applyFont="1" applyBorder="1" applyAlignment="1" applyProtection="1">
      <alignment horizontal="right" vertical="center"/>
      <protection hidden="1"/>
    </xf>
    <xf numFmtId="0" fontId="0" fillId="32" borderId="199" xfId="0" applyFont="1" applyFill="1" applyBorder="1" applyAlignment="1" applyProtection="1">
      <alignment vertical="center"/>
    </xf>
    <xf numFmtId="0" fontId="0" fillId="32" borderId="5" xfId="0" applyFont="1" applyFill="1" applyBorder="1" applyAlignment="1" applyProtection="1">
      <alignment vertical="center"/>
    </xf>
    <xf numFmtId="0" fontId="0" fillId="32" borderId="16" xfId="0" applyFont="1" applyFill="1" applyBorder="1" applyAlignment="1" applyProtection="1">
      <alignment vertical="center"/>
    </xf>
    <xf numFmtId="0" fontId="0" fillId="32" borderId="174" xfId="0" applyFont="1" applyFill="1" applyBorder="1" applyAlignment="1" applyProtection="1">
      <alignment vertical="center"/>
    </xf>
    <xf numFmtId="0" fontId="0" fillId="32" borderId="0" xfId="0" applyFont="1" applyFill="1" applyBorder="1" applyAlignment="1" applyProtection="1">
      <alignment vertical="center"/>
    </xf>
    <xf numFmtId="0" fontId="0" fillId="32" borderId="48" xfId="0" applyFont="1" applyFill="1" applyBorder="1" applyAlignment="1" applyProtection="1">
      <alignment vertical="center"/>
    </xf>
    <xf numFmtId="0" fontId="0" fillId="32" borderId="49" xfId="0" applyFont="1" applyFill="1" applyBorder="1" applyAlignment="1" applyProtection="1">
      <alignment vertical="center"/>
    </xf>
    <xf numFmtId="0" fontId="0" fillId="32" borderId="200" xfId="0" applyFont="1" applyFill="1" applyBorder="1" applyAlignment="1" applyProtection="1">
      <alignment vertical="center"/>
    </xf>
    <xf numFmtId="0" fontId="0" fillId="32" borderId="6" xfId="0" applyFont="1" applyFill="1" applyBorder="1" applyAlignment="1" applyProtection="1">
      <alignment vertical="center"/>
    </xf>
    <xf numFmtId="0" fontId="0" fillId="32" borderId="94" xfId="0" applyFont="1" applyFill="1" applyBorder="1" applyAlignment="1" applyProtection="1">
      <alignment vertical="center"/>
    </xf>
    <xf numFmtId="0" fontId="0" fillId="32" borderId="101" xfId="0" applyFont="1" applyFill="1" applyBorder="1" applyAlignment="1" applyProtection="1">
      <alignment vertical="center"/>
    </xf>
    <xf numFmtId="0" fontId="0" fillId="32" borderId="145" xfId="0" applyFont="1" applyFill="1" applyBorder="1" applyAlignment="1" applyProtection="1">
      <alignment vertical="center"/>
    </xf>
    <xf numFmtId="0" fontId="10" fillId="0" borderId="83" xfId="0" applyFont="1" applyBorder="1" applyProtection="1">
      <alignment vertical="center"/>
    </xf>
    <xf numFmtId="182" fontId="0" fillId="0" borderId="0" xfId="0" applyNumberFormat="1" applyFont="1" applyBorder="1" applyProtection="1">
      <alignment vertical="center"/>
      <protection hidden="1"/>
    </xf>
    <xf numFmtId="0" fontId="10" fillId="0" borderId="123" xfId="0" applyFont="1" applyBorder="1" applyProtection="1">
      <alignment vertical="center"/>
      <protection locked="0"/>
    </xf>
    <xf numFmtId="0" fontId="10" fillId="21" borderId="201" xfId="0" applyFont="1" applyFill="1" applyBorder="1" applyAlignment="1" applyProtection="1">
      <alignment vertical="center"/>
    </xf>
    <xf numFmtId="0" fontId="10" fillId="0" borderId="17" xfId="0" applyFont="1" applyBorder="1" applyProtection="1">
      <alignment vertical="center"/>
    </xf>
    <xf numFmtId="0" fontId="10" fillId="0" borderId="97" xfId="0" applyFont="1" applyBorder="1" applyProtection="1">
      <alignment vertical="center"/>
    </xf>
    <xf numFmtId="0" fontId="10" fillId="0" borderId="85" xfId="0" applyFont="1" applyBorder="1" applyProtection="1">
      <alignment vertical="center"/>
    </xf>
    <xf numFmtId="0" fontId="10" fillId="0" borderId="118" xfId="0" applyFont="1" applyBorder="1" applyProtection="1">
      <alignment vertical="center"/>
    </xf>
    <xf numFmtId="0" fontId="10" fillId="0" borderId="119" xfId="0" applyFont="1" applyFill="1" applyBorder="1" applyProtection="1">
      <alignment vertical="center"/>
    </xf>
    <xf numFmtId="0" fontId="32" fillId="0" borderId="51" xfId="0" applyFont="1" applyFill="1" applyBorder="1" applyAlignment="1" applyProtection="1">
      <alignment vertical="center"/>
    </xf>
    <xf numFmtId="0" fontId="32" fillId="0" borderId="60" xfId="0" applyFont="1" applyFill="1" applyBorder="1" applyAlignment="1" applyProtection="1">
      <alignment vertical="center"/>
    </xf>
    <xf numFmtId="0" fontId="33" fillId="21" borderId="110" xfId="0" applyFont="1" applyFill="1" applyBorder="1" applyAlignment="1" applyProtection="1">
      <alignment vertical="center"/>
    </xf>
    <xf numFmtId="0" fontId="33" fillId="21" borderId="116" xfId="0" applyFont="1" applyFill="1" applyBorder="1" applyAlignment="1" applyProtection="1">
      <alignment vertical="center"/>
    </xf>
    <xf numFmtId="0" fontId="33" fillId="21" borderId="166" xfId="0" applyFont="1" applyFill="1" applyBorder="1" applyAlignment="1" applyProtection="1">
      <alignment vertical="center"/>
    </xf>
    <xf numFmtId="0" fontId="10" fillId="21" borderId="83" xfId="0" applyFont="1" applyFill="1" applyBorder="1" applyAlignment="1" applyProtection="1">
      <alignment vertical="center"/>
    </xf>
    <xf numFmtId="0" fontId="33" fillId="21" borderId="86" xfId="0" applyFont="1" applyFill="1" applyBorder="1" applyAlignment="1" applyProtection="1">
      <alignment vertical="center"/>
    </xf>
    <xf numFmtId="0" fontId="33" fillId="21" borderId="14" xfId="0" applyFont="1" applyFill="1" applyBorder="1" applyAlignment="1" applyProtection="1">
      <alignment vertical="center"/>
    </xf>
    <xf numFmtId="0" fontId="33" fillId="21" borderId="125" xfId="0" applyFont="1" applyFill="1" applyBorder="1" applyAlignment="1" applyProtection="1">
      <alignment vertical="center"/>
    </xf>
    <xf numFmtId="0" fontId="11" fillId="0" borderId="0" xfId="0" applyFont="1" applyFill="1" applyAlignment="1" applyProtection="1">
      <alignment horizontal="left" vertical="center" wrapText="1"/>
    </xf>
    <xf numFmtId="0" fontId="10" fillId="0" borderId="17" xfId="0" applyFont="1" applyFill="1" applyBorder="1" applyAlignment="1" applyProtection="1">
      <alignment vertical="center"/>
    </xf>
    <xf numFmtId="0" fontId="10" fillId="0" borderId="17" xfId="0" applyFont="1" applyFill="1" applyBorder="1" applyAlignment="1" applyProtection="1">
      <alignment horizontal="right" vertical="center"/>
    </xf>
    <xf numFmtId="0" fontId="0" fillId="0" borderId="0" xfId="0" applyFont="1" applyFill="1" applyBorder="1" applyAlignment="1" applyProtection="1">
      <alignment horizontal="right" vertical="center"/>
    </xf>
    <xf numFmtId="0" fontId="32" fillId="0" borderId="29" xfId="0" applyFont="1" applyFill="1" applyBorder="1" applyAlignment="1" applyProtection="1">
      <alignment vertical="center"/>
    </xf>
    <xf numFmtId="0" fontId="10" fillId="0" borderId="17" xfId="0" applyFont="1" applyFill="1" applyBorder="1" applyAlignment="1" applyProtection="1">
      <alignment horizontal="right" vertical="top"/>
    </xf>
    <xf numFmtId="0" fontId="10" fillId="0" borderId="138" xfId="0" applyFont="1" applyFill="1" applyBorder="1" applyAlignment="1" applyProtection="1">
      <alignment horizontal="right" vertical="top"/>
    </xf>
    <xf numFmtId="0" fontId="28" fillId="0" borderId="173" xfId="0" applyFont="1" applyFill="1" applyBorder="1" applyProtection="1">
      <alignment vertical="center"/>
    </xf>
    <xf numFmtId="0" fontId="0" fillId="0" borderId="174" xfId="0" applyFill="1" applyBorder="1" applyAlignment="1" applyProtection="1">
      <alignment horizontal="left" vertical="top" wrapText="1"/>
    </xf>
    <xf numFmtId="0" fontId="0" fillId="0" borderId="174" xfId="0" applyFill="1" applyBorder="1" applyProtection="1">
      <alignment vertical="center"/>
    </xf>
    <xf numFmtId="0" fontId="0" fillId="0" borderId="204" xfId="0" applyFill="1" applyBorder="1" applyProtection="1">
      <alignment vertical="center"/>
    </xf>
    <xf numFmtId="0" fontId="10" fillId="0" borderId="83" xfId="0" applyFont="1" applyFill="1" applyBorder="1" applyProtection="1">
      <alignment vertical="center"/>
    </xf>
    <xf numFmtId="0" fontId="0" fillId="0" borderId="29" xfId="0" applyBorder="1" applyProtection="1">
      <alignment vertical="center"/>
    </xf>
    <xf numFmtId="0" fontId="10" fillId="2" borderId="205" xfId="0" applyFont="1" applyFill="1" applyBorder="1" applyAlignment="1" applyProtection="1">
      <alignment horizontal="center" vertical="center"/>
    </xf>
    <xf numFmtId="0" fontId="10" fillId="2" borderId="193" xfId="0" applyFont="1" applyFill="1" applyBorder="1" applyAlignment="1" applyProtection="1">
      <alignment horizontal="center" vertical="center"/>
    </xf>
    <xf numFmtId="0" fontId="11" fillId="32" borderId="17" xfId="0" applyFont="1" applyFill="1" applyBorder="1" applyAlignment="1" applyProtection="1">
      <alignment horizontal="left" vertical="center" wrapText="1"/>
    </xf>
    <xf numFmtId="0" fontId="11" fillId="32" borderId="138" xfId="0" applyFont="1" applyFill="1" applyBorder="1" applyAlignment="1" applyProtection="1">
      <alignment horizontal="left" vertical="center" wrapText="1"/>
    </xf>
    <xf numFmtId="0" fontId="2" fillId="21" borderId="209" xfId="0" applyFont="1" applyFill="1" applyBorder="1" applyAlignment="1" applyProtection="1">
      <alignment horizontal="center" vertical="center"/>
    </xf>
    <xf numFmtId="0" fontId="2" fillId="21" borderId="138" xfId="0" applyFont="1" applyFill="1" applyBorder="1" applyAlignment="1" applyProtection="1">
      <alignment vertical="center" wrapText="1"/>
    </xf>
    <xf numFmtId="0" fontId="2" fillId="21" borderId="149" xfId="0" applyFont="1" applyFill="1" applyBorder="1" applyAlignment="1" applyProtection="1">
      <alignment horizontal="center" vertical="center"/>
    </xf>
    <xf numFmtId="0" fontId="18" fillId="2" borderId="193" xfId="0" applyFont="1" applyFill="1" applyBorder="1" applyAlignment="1" applyProtection="1">
      <alignment horizontal="center" vertical="center"/>
    </xf>
    <xf numFmtId="0" fontId="2" fillId="2" borderId="193" xfId="0" applyFont="1" applyFill="1" applyBorder="1" applyAlignment="1" applyProtection="1">
      <alignment horizontal="center" vertical="center"/>
    </xf>
    <xf numFmtId="0" fontId="2" fillId="2" borderId="193" xfId="0" applyFont="1" applyFill="1" applyBorder="1" applyAlignment="1" applyProtection="1">
      <alignment horizontal="center" vertical="center" wrapText="1"/>
    </xf>
    <xf numFmtId="0" fontId="2" fillId="21" borderId="193" xfId="0" applyFont="1" applyFill="1" applyBorder="1" applyAlignment="1" applyProtection="1">
      <alignment horizontal="center" vertical="center" wrapText="1"/>
    </xf>
    <xf numFmtId="0" fontId="0" fillId="21" borderId="203" xfId="0" applyFont="1" applyFill="1" applyBorder="1" applyAlignment="1" applyProtection="1">
      <alignment horizontal="center" vertical="center" wrapText="1"/>
    </xf>
    <xf numFmtId="0" fontId="0" fillId="21" borderId="210" xfId="0" applyFont="1" applyFill="1" applyBorder="1" applyAlignment="1" applyProtection="1">
      <alignment horizontal="center" vertical="center"/>
    </xf>
    <xf numFmtId="0" fontId="0" fillId="21" borderId="173" xfId="0" applyFont="1" applyFill="1" applyBorder="1" applyAlignment="1" applyProtection="1">
      <alignment vertical="center" wrapText="1"/>
    </xf>
    <xf numFmtId="0" fontId="0" fillId="32" borderId="203" xfId="0" applyFont="1" applyFill="1" applyBorder="1" applyAlignment="1" applyProtection="1">
      <alignment horizontal="center" vertical="center" wrapText="1"/>
    </xf>
    <xf numFmtId="0" fontId="11" fillId="32" borderId="207" xfId="0" applyFont="1" applyFill="1" applyBorder="1" applyAlignment="1" applyProtection="1">
      <alignment horizontal="left" vertical="center" wrapText="1"/>
    </xf>
    <xf numFmtId="0" fontId="11" fillId="32" borderId="208" xfId="0" applyFont="1" applyFill="1" applyBorder="1" applyAlignment="1" applyProtection="1">
      <alignment horizontal="left" vertical="center" wrapText="1"/>
    </xf>
    <xf numFmtId="0" fontId="0" fillId="0" borderId="205" xfId="0" applyFont="1" applyFill="1" applyBorder="1" applyAlignment="1" applyProtection="1">
      <alignment horizontal="left" vertical="center" wrapText="1"/>
      <protection locked="0"/>
    </xf>
    <xf numFmtId="0" fontId="0" fillId="0" borderId="212" xfId="0" applyFont="1" applyFill="1" applyBorder="1" applyAlignment="1" applyProtection="1">
      <alignment horizontal="center" vertical="center"/>
      <protection locked="0"/>
    </xf>
    <xf numFmtId="0" fontId="0" fillId="0" borderId="173" xfId="0" applyFont="1" applyFill="1" applyBorder="1" applyAlignment="1" applyProtection="1">
      <alignment horizontal="left" vertical="center" wrapText="1"/>
      <protection locked="0"/>
    </xf>
    <xf numFmtId="0" fontId="0" fillId="0" borderId="211" xfId="0" applyFont="1" applyFill="1" applyBorder="1" applyAlignment="1" applyProtection="1">
      <alignment horizontal="center" vertical="center"/>
      <protection locked="0"/>
    </xf>
    <xf numFmtId="0" fontId="0" fillId="4" borderId="1"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protection locked="0"/>
    </xf>
    <xf numFmtId="0" fontId="0" fillId="28" borderId="1" xfId="0" applyFont="1" applyFill="1" applyBorder="1" applyAlignment="1" applyProtection="1">
      <alignment horizontal="center" vertical="center" shrinkToFit="1"/>
      <protection locked="0"/>
    </xf>
    <xf numFmtId="0" fontId="0" fillId="32" borderId="193" xfId="0" applyFill="1" applyBorder="1" applyProtection="1">
      <alignment vertical="center"/>
    </xf>
    <xf numFmtId="0" fontId="0" fillId="0" borderId="193" xfId="0" applyFont="1" applyFill="1" applyBorder="1" applyAlignment="1" applyProtection="1">
      <alignment horizontal="center" vertical="center"/>
    </xf>
    <xf numFmtId="0" fontId="0" fillId="32" borderId="205" xfId="0" applyFill="1" applyBorder="1" applyAlignment="1" applyProtection="1">
      <alignment horizontal="center" vertical="center"/>
    </xf>
    <xf numFmtId="0" fontId="46" fillId="0" borderId="0" xfId="0" applyFont="1" applyFill="1" applyBorder="1" applyAlignment="1" applyProtection="1">
      <alignment horizontal="left" vertical="center"/>
      <protection hidden="1"/>
    </xf>
    <xf numFmtId="0" fontId="42" fillId="0" borderId="0" xfId="9" applyFont="1" applyAlignment="1" applyProtection="1">
      <alignment horizontal="left" vertical="center"/>
    </xf>
    <xf numFmtId="0" fontId="42" fillId="0" borderId="17" xfId="9" applyFont="1" applyBorder="1" applyAlignment="1" applyProtection="1">
      <alignment horizontal="left" vertical="center"/>
    </xf>
    <xf numFmtId="0" fontId="42" fillId="0" borderId="0" xfId="9" applyFont="1" applyBorder="1" applyAlignment="1" applyProtection="1">
      <alignment horizontal="center" vertical="center"/>
    </xf>
    <xf numFmtId="0" fontId="42" fillId="0" borderId="29" xfId="9" applyFont="1" applyBorder="1" applyAlignment="1" applyProtection="1">
      <alignment horizontal="left" vertical="center"/>
    </xf>
    <xf numFmtId="0" fontId="5" fillId="55" borderId="1" xfId="0" applyNumberFormat="1" applyFont="1" applyFill="1" applyBorder="1" applyAlignment="1" applyProtection="1">
      <alignment horizontal="center" vertical="center"/>
      <protection locked="0"/>
    </xf>
    <xf numFmtId="0" fontId="5" fillId="0" borderId="220" xfId="0" applyFont="1" applyFill="1" applyBorder="1" applyProtection="1">
      <alignment vertical="center"/>
    </xf>
    <xf numFmtId="0" fontId="6" fillId="0" borderId="170" xfId="0" applyFont="1" applyFill="1" applyBorder="1" applyAlignment="1" applyProtection="1">
      <alignment vertical="center"/>
    </xf>
    <xf numFmtId="0" fontId="0" fillId="21" borderId="0" xfId="0" applyFill="1" applyBorder="1" applyAlignment="1" applyProtection="1">
      <alignment horizontal="right" vertical="center"/>
    </xf>
    <xf numFmtId="0" fontId="0" fillId="0" borderId="174" xfId="0" applyFont="1" applyFill="1" applyBorder="1" applyAlignment="1" applyProtection="1">
      <alignment vertical="center"/>
    </xf>
    <xf numFmtId="0" fontId="10" fillId="0" borderId="0" xfId="0" applyFont="1" applyFill="1" applyBorder="1" applyAlignment="1" applyProtection="1"/>
    <xf numFmtId="0" fontId="6" fillId="0" borderId="0" xfId="0" applyFont="1" applyFill="1" applyBorder="1" applyAlignment="1" applyProtection="1"/>
    <xf numFmtId="0" fontId="5" fillId="55" borderId="1" xfId="0" applyFont="1" applyFill="1" applyBorder="1" applyAlignment="1" applyProtection="1">
      <alignment horizontal="center" vertical="center"/>
      <protection locked="0"/>
    </xf>
    <xf numFmtId="0" fontId="4" fillId="0" borderId="0" xfId="0" applyFont="1" applyAlignment="1" applyProtection="1">
      <alignment vertical="center"/>
      <protection hidden="1"/>
    </xf>
    <xf numFmtId="0" fontId="10" fillId="0" borderId="96" xfId="0" applyFont="1" applyFill="1" applyBorder="1" applyAlignment="1" applyProtection="1">
      <alignment vertical="center"/>
      <protection locked="0"/>
    </xf>
    <xf numFmtId="0" fontId="10" fillId="0" borderId="55" xfId="0" applyFont="1" applyFill="1" applyBorder="1" applyProtection="1">
      <alignment vertical="center"/>
      <protection locked="0"/>
    </xf>
    <xf numFmtId="0" fontId="6" fillId="0" borderId="96" xfId="0" applyFont="1" applyFill="1" applyBorder="1" applyAlignment="1" applyProtection="1">
      <alignment vertical="center"/>
      <protection locked="0"/>
    </xf>
    <xf numFmtId="0" fontId="6" fillId="0" borderId="54" xfId="0" applyFont="1" applyFill="1" applyBorder="1" applyProtection="1">
      <alignment vertical="center"/>
      <protection locked="0"/>
    </xf>
    <xf numFmtId="0" fontId="6" fillId="0" borderId="54"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6" fillId="0" borderId="55" xfId="0" applyFont="1" applyFill="1" applyBorder="1" applyAlignment="1" applyProtection="1">
      <alignment vertical="center" wrapText="1"/>
      <protection locked="0"/>
    </xf>
    <xf numFmtId="0" fontId="14" fillId="0" borderId="96" xfId="0" applyFont="1" applyFill="1" applyBorder="1" applyAlignment="1" applyProtection="1">
      <alignment vertical="center"/>
      <protection locked="0"/>
    </xf>
    <xf numFmtId="0" fontId="14" fillId="0" borderId="54" xfId="0" applyFont="1" applyFill="1" applyBorder="1" applyAlignment="1" applyProtection="1">
      <alignment vertical="center"/>
      <protection locked="0"/>
    </xf>
    <xf numFmtId="0" fontId="10" fillId="0" borderId="96" xfId="0" applyFont="1" applyFill="1" applyBorder="1" applyAlignment="1" applyProtection="1">
      <alignment horizontal="left" vertical="center"/>
      <protection locked="0" hidden="1"/>
    </xf>
    <xf numFmtId="0" fontId="10" fillId="0" borderId="54" xfId="0" applyFont="1" applyBorder="1" applyAlignment="1" applyProtection="1">
      <alignment vertical="center" wrapText="1"/>
      <protection locked="0"/>
    </xf>
    <xf numFmtId="0" fontId="10" fillId="0" borderId="96" xfId="0" applyFont="1" applyFill="1" applyBorder="1" applyAlignment="1" applyProtection="1">
      <alignment vertical="center"/>
      <protection locked="0" hidden="1"/>
    </xf>
    <xf numFmtId="0" fontId="10" fillId="0" borderId="96" xfId="0" applyFont="1" applyFill="1" applyBorder="1" applyAlignment="1" applyProtection="1">
      <alignment horizontal="left" vertical="top"/>
      <protection locked="0" hidden="1"/>
    </xf>
    <xf numFmtId="0" fontId="10" fillId="0" borderId="96" xfId="0" applyFont="1" applyFill="1" applyBorder="1" applyAlignment="1" applyProtection="1">
      <alignment horizontal="left" vertical="top"/>
      <protection locked="0"/>
    </xf>
    <xf numFmtId="0" fontId="10" fillId="0" borderId="96" xfId="0" applyFont="1" applyFill="1" applyBorder="1" applyAlignment="1" applyProtection="1">
      <alignment horizontal="left" vertical="center"/>
      <protection locked="0"/>
    </xf>
    <xf numFmtId="0" fontId="10" fillId="0" borderId="54" xfId="0" applyFont="1" applyFill="1" applyBorder="1" applyAlignment="1" applyProtection="1">
      <alignment horizontal="left" vertical="center"/>
      <protection locked="0"/>
    </xf>
    <xf numFmtId="0" fontId="11" fillId="28" borderId="1" xfId="0" applyFont="1" applyFill="1" applyBorder="1" applyAlignment="1" applyProtection="1">
      <alignment vertical="center" wrapText="1"/>
      <protection locked="0"/>
    </xf>
    <xf numFmtId="0" fontId="10" fillId="28" borderId="1" xfId="0" applyFont="1" applyFill="1" applyBorder="1" applyProtection="1">
      <alignment vertical="center"/>
      <protection locked="0"/>
    </xf>
    <xf numFmtId="0" fontId="0" fillId="28" borderId="1" xfId="0" applyFill="1" applyBorder="1" applyProtection="1">
      <alignment vertical="center"/>
      <protection locked="0"/>
    </xf>
    <xf numFmtId="0" fontId="10" fillId="51" borderId="0" xfId="0" applyFont="1" applyFill="1" applyBorder="1" applyAlignment="1" applyProtection="1">
      <alignment vertical="center" wrapText="1"/>
    </xf>
    <xf numFmtId="0" fontId="26" fillId="0" borderId="39" xfId="0" applyFont="1" applyFill="1" applyBorder="1" applyAlignment="1" applyProtection="1">
      <alignment horizontal="left" vertical="center"/>
    </xf>
    <xf numFmtId="0" fontId="11" fillId="27" borderId="91" xfId="0" applyFont="1" applyFill="1" applyBorder="1" applyAlignment="1" applyProtection="1">
      <alignment vertical="center" wrapText="1"/>
      <protection locked="0"/>
    </xf>
    <xf numFmtId="49" fontId="23" fillId="2" borderId="40" xfId="0" applyNumberFormat="1" applyFont="1" applyFill="1" applyBorder="1" applyAlignment="1" applyProtection="1">
      <alignment horizontal="center" vertical="center" wrapText="1"/>
    </xf>
    <xf numFmtId="49" fontId="23" fillId="2" borderId="221" xfId="0" applyNumberFormat="1" applyFont="1" applyFill="1" applyBorder="1" applyAlignment="1" applyProtection="1">
      <alignment horizontal="center" vertical="center" wrapText="1"/>
    </xf>
    <xf numFmtId="0" fontId="14" fillId="0" borderId="218" xfId="0" applyFont="1" applyFill="1" applyBorder="1" applyAlignment="1" applyProtection="1">
      <alignment horizontal="center" vertical="center"/>
      <protection hidden="1"/>
    </xf>
    <xf numFmtId="49" fontId="26" fillId="0" borderId="28" xfId="0" applyNumberFormat="1" applyFont="1" applyFill="1" applyBorder="1" applyAlignment="1" applyProtection="1">
      <alignment horizontal="left" vertical="center" wrapText="1"/>
    </xf>
    <xf numFmtId="0" fontId="14" fillId="0" borderId="126" xfId="0" applyFont="1" applyFill="1" applyBorder="1" applyAlignment="1" applyProtection="1">
      <alignment horizontal="center" vertical="center"/>
      <protection hidden="1"/>
    </xf>
    <xf numFmtId="0" fontId="63" fillId="0" borderId="46" xfId="0" applyFont="1" applyFill="1" applyBorder="1" applyAlignment="1" applyProtection="1">
      <alignment horizontal="right" vertical="center"/>
    </xf>
    <xf numFmtId="0" fontId="10" fillId="2" borderId="35" xfId="0" applyFont="1" applyFill="1" applyBorder="1" applyAlignment="1" applyProtection="1">
      <alignment horizontal="center" vertical="center"/>
    </xf>
    <xf numFmtId="0" fontId="10" fillId="5" borderId="1" xfId="0" applyFont="1" applyFill="1" applyBorder="1" applyAlignment="1" applyProtection="1">
      <alignment horizontal="left" vertical="center" wrapText="1"/>
      <protection locked="0"/>
    </xf>
    <xf numFmtId="0" fontId="10" fillId="2" borderId="53" xfId="0" applyFont="1" applyFill="1" applyBorder="1" applyAlignment="1" applyProtection="1">
      <alignment horizontal="center" vertical="center"/>
    </xf>
    <xf numFmtId="0" fontId="13" fillId="22" borderId="0" xfId="0" applyFont="1" applyFill="1" applyAlignment="1" applyProtection="1">
      <alignment horizontal="center" vertical="center"/>
    </xf>
    <xf numFmtId="0" fontId="14" fillId="0" borderId="216" xfId="0" applyFont="1" applyFill="1" applyBorder="1" applyAlignment="1" applyProtection="1">
      <alignment horizontal="center" vertical="center"/>
      <protection hidden="1"/>
    </xf>
    <xf numFmtId="49" fontId="26" fillId="0" borderId="21" xfId="0" applyNumberFormat="1" applyFont="1" applyFill="1" applyBorder="1" applyAlignment="1" applyProtection="1">
      <alignment vertical="center" shrinkToFit="1"/>
    </xf>
    <xf numFmtId="0" fontId="3" fillId="22" borderId="0" xfId="0" applyFont="1" applyFill="1" applyBorder="1" applyAlignment="1" applyProtection="1">
      <alignment horizontal="left" vertical="center"/>
    </xf>
    <xf numFmtId="0" fontId="2" fillId="2" borderId="193"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0" fillId="0" borderId="215" xfId="0" applyFont="1" applyFill="1" applyBorder="1" applyAlignment="1" applyProtection="1">
      <alignment vertical="center"/>
    </xf>
    <xf numFmtId="0" fontId="10" fillId="2" borderId="219" xfId="0" applyFont="1" applyFill="1" applyBorder="1" applyAlignment="1" applyProtection="1">
      <alignment horizontal="center" vertical="center"/>
    </xf>
    <xf numFmtId="0" fontId="0" fillId="0" borderId="216" xfId="0" applyFont="1" applyFill="1" applyBorder="1" applyAlignment="1" applyProtection="1">
      <alignment horizontal="center" vertical="center"/>
    </xf>
    <xf numFmtId="0" fontId="0" fillId="27" borderId="216" xfId="0" applyFont="1" applyFill="1" applyBorder="1" applyAlignment="1" applyProtection="1">
      <alignment horizontal="center" vertical="center"/>
      <protection locked="0"/>
    </xf>
    <xf numFmtId="0" fontId="10" fillId="0" borderId="150" xfId="0" applyFont="1" applyFill="1" applyBorder="1" applyProtection="1">
      <alignment vertical="center"/>
      <protection locked="0"/>
    </xf>
    <xf numFmtId="0" fontId="10" fillId="0" borderId="180" xfId="0" applyFont="1" applyFill="1" applyBorder="1" applyProtection="1">
      <alignment vertical="center"/>
      <protection locked="0"/>
    </xf>
    <xf numFmtId="0" fontId="0" fillId="2" borderId="8" xfId="0" applyFont="1" applyFill="1" applyBorder="1" applyAlignment="1" applyProtection="1">
      <alignment horizontal="center" vertical="center"/>
    </xf>
    <xf numFmtId="184" fontId="10" fillId="0" borderId="14" xfId="0" applyNumberFormat="1" applyFont="1" applyFill="1" applyBorder="1" applyAlignment="1" applyProtection="1">
      <alignment horizontal="center" vertical="center"/>
    </xf>
    <xf numFmtId="0" fontId="40" fillId="32" borderId="59" xfId="2" applyFill="1" applyBorder="1" applyAlignment="1" applyProtection="1">
      <alignment horizontal="left" vertical="center"/>
    </xf>
    <xf numFmtId="0" fontId="40" fillId="0" borderId="42" xfId="2" applyFill="1" applyBorder="1" applyAlignment="1" applyProtection="1">
      <alignment horizontal="center" vertical="center"/>
    </xf>
    <xf numFmtId="0" fontId="40" fillId="0" borderId="1" xfId="2" applyFill="1" applyBorder="1" applyAlignment="1" applyProtection="1">
      <alignment horizontal="center" vertical="center"/>
    </xf>
    <xf numFmtId="0" fontId="26" fillId="0" borderId="23" xfId="0" applyFont="1" applyFill="1" applyBorder="1" applyAlignment="1" applyProtection="1">
      <alignment horizontal="center" vertical="center" wrapText="1"/>
    </xf>
    <xf numFmtId="0" fontId="40" fillId="32" borderId="1" xfId="2" applyFill="1" applyBorder="1" applyAlignment="1" applyProtection="1">
      <alignment horizontal="center" vertical="center"/>
    </xf>
    <xf numFmtId="0" fontId="40" fillId="16" borderId="1" xfId="2" applyFill="1" applyBorder="1" applyAlignment="1" applyProtection="1">
      <alignment horizontal="center" vertical="center"/>
    </xf>
    <xf numFmtId="0" fontId="40" fillId="37" borderId="1" xfId="2" applyFill="1" applyBorder="1" applyAlignment="1" applyProtection="1">
      <alignment horizontal="center" vertical="center"/>
    </xf>
    <xf numFmtId="182" fontId="14" fillId="34" borderId="58" xfId="0" applyNumberFormat="1" applyFont="1" applyFill="1" applyBorder="1" applyAlignment="1" applyProtection="1">
      <alignment horizontal="center" vertical="center"/>
      <protection hidden="1"/>
    </xf>
    <xf numFmtId="181" fontId="24" fillId="0" borderId="0" xfId="0" applyNumberFormat="1" applyFont="1" applyFill="1" applyBorder="1" applyAlignment="1" applyProtection="1">
      <alignment horizontal="center" vertical="center"/>
      <protection hidden="1"/>
    </xf>
    <xf numFmtId="181" fontId="26" fillId="0" borderId="224" xfId="0" applyNumberFormat="1" applyFont="1" applyFill="1" applyBorder="1" applyAlignment="1" applyProtection="1">
      <alignment horizontal="center" vertical="center" textRotation="255"/>
      <protection hidden="1"/>
    </xf>
    <xf numFmtId="0" fontId="14" fillId="0" borderId="225" xfId="0" applyFont="1" applyFill="1" applyBorder="1" applyAlignment="1" applyProtection="1">
      <alignment horizontal="center" vertical="center"/>
      <protection hidden="1"/>
    </xf>
    <xf numFmtId="0" fontId="7" fillId="0" borderId="0" xfId="0" applyFont="1" applyAlignment="1" applyProtection="1">
      <alignment horizontal="center" vertical="center"/>
    </xf>
    <xf numFmtId="0" fontId="5" fillId="0" borderId="51" xfId="0" applyFont="1" applyFill="1" applyBorder="1" applyProtection="1">
      <alignment vertical="center"/>
    </xf>
    <xf numFmtId="0" fontId="6" fillId="0" borderId="51" xfId="0" applyFont="1" applyFill="1" applyBorder="1" applyProtection="1">
      <alignment vertical="center"/>
    </xf>
    <xf numFmtId="0" fontId="5" fillId="0" borderId="51" xfId="0" applyFont="1" applyFill="1" applyBorder="1" applyAlignment="1" applyProtection="1">
      <alignment vertical="center" wrapText="1"/>
    </xf>
    <xf numFmtId="0" fontId="6" fillId="0" borderId="51" xfId="0" applyFont="1" applyFill="1" applyBorder="1" applyAlignment="1" applyProtection="1">
      <alignment vertical="center" wrapText="1"/>
    </xf>
    <xf numFmtId="0" fontId="6" fillId="0" borderId="51" xfId="0" applyFont="1" applyFill="1" applyBorder="1" applyAlignment="1" applyProtection="1">
      <alignment horizontal="center" vertical="center"/>
    </xf>
    <xf numFmtId="182" fontId="14" fillId="0" borderId="0" xfId="0" applyNumberFormat="1" applyFont="1" applyBorder="1" applyAlignment="1" applyProtection="1">
      <alignment horizontal="center" vertical="center" wrapText="1"/>
      <protection hidden="1"/>
    </xf>
    <xf numFmtId="0" fontId="14" fillId="0" borderId="0" xfId="0" applyFont="1" applyBorder="1" applyAlignment="1" applyProtection="1">
      <alignment horizontal="center" vertical="center" shrinkToFit="1"/>
      <protection hidden="1"/>
    </xf>
    <xf numFmtId="0" fontId="26" fillId="0" borderId="0" xfId="0" applyFont="1" applyFill="1" applyBorder="1" applyAlignment="1" applyProtection="1">
      <alignment horizontal="left" vertical="center" wrapText="1"/>
    </xf>
    <xf numFmtId="49" fontId="26" fillId="0" borderId="224" xfId="0" applyNumberFormat="1" applyFont="1" applyFill="1" applyBorder="1" applyAlignment="1" applyProtection="1">
      <alignment vertical="center"/>
    </xf>
    <xf numFmtId="0" fontId="14" fillId="0" borderId="226" xfId="0" applyFont="1" applyFill="1" applyBorder="1" applyAlignment="1" applyProtection="1">
      <alignment horizontal="center" vertical="center"/>
      <protection hidden="1"/>
    </xf>
    <xf numFmtId="0" fontId="26" fillId="0" borderId="5" xfId="0" applyFont="1" applyFill="1" applyBorder="1" applyAlignment="1" applyProtection="1">
      <alignment horizontal="left" vertical="center" wrapText="1"/>
    </xf>
    <xf numFmtId="49" fontId="26" fillId="54" borderId="11" xfId="0" applyNumberFormat="1" applyFont="1" applyFill="1" applyBorder="1" applyAlignment="1" applyProtection="1">
      <alignment vertical="center" wrapText="1"/>
    </xf>
    <xf numFmtId="0" fontId="26" fillId="54" borderId="11" xfId="0" applyFont="1" applyFill="1" applyBorder="1" applyAlignment="1" applyProtection="1">
      <alignment vertical="center"/>
    </xf>
    <xf numFmtId="0" fontId="40" fillId="50" borderId="1" xfId="2" applyFill="1" applyBorder="1" applyAlignment="1" applyProtection="1">
      <alignment horizontal="center" vertical="center"/>
    </xf>
    <xf numFmtId="0" fontId="3" fillId="22" borderId="0" xfId="0" applyFont="1" applyFill="1" applyBorder="1" applyAlignment="1" applyProtection="1">
      <alignment horizontal="left" vertical="center"/>
    </xf>
    <xf numFmtId="0" fontId="10" fillId="37" borderId="54" xfId="0" applyFont="1" applyFill="1" applyBorder="1" applyProtection="1">
      <alignment vertical="center"/>
      <protection locked="0"/>
    </xf>
    <xf numFmtId="0" fontId="18" fillId="28" borderId="54" xfId="0" applyFont="1" applyFill="1" applyBorder="1" applyProtection="1">
      <alignment vertical="center"/>
      <protection locked="0"/>
    </xf>
    <xf numFmtId="0" fontId="10" fillId="28" borderId="54" xfId="0" applyFont="1" applyFill="1" applyBorder="1" applyProtection="1">
      <alignment vertical="center"/>
      <protection locked="0"/>
    </xf>
    <xf numFmtId="0" fontId="6" fillId="28" borderId="54" xfId="0" applyFont="1" applyFill="1" applyBorder="1" applyAlignment="1" applyProtection="1">
      <alignment vertical="center" wrapText="1"/>
      <protection locked="0"/>
    </xf>
    <xf numFmtId="0" fontId="10" fillId="21" borderId="214" xfId="0" applyFont="1" applyFill="1" applyBorder="1" applyAlignment="1" applyProtection="1">
      <alignment horizontal="center" vertical="center" wrapText="1"/>
    </xf>
    <xf numFmtId="0" fontId="10" fillId="21" borderId="216" xfId="0" applyFont="1" applyFill="1" applyBorder="1" applyAlignment="1" applyProtection="1">
      <alignment horizontal="center" vertical="center" wrapText="1"/>
    </xf>
    <xf numFmtId="0" fontId="10" fillId="21" borderId="17" xfId="0" applyFont="1" applyFill="1" applyBorder="1" applyAlignment="1" applyProtection="1">
      <alignment horizontal="center"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protection locked="0"/>
    </xf>
    <xf numFmtId="0" fontId="10" fillId="2" borderId="219" xfId="0" applyFont="1" applyFill="1" applyBorder="1" applyAlignment="1" applyProtection="1">
      <alignment horizontal="center" vertical="center"/>
    </xf>
    <xf numFmtId="180" fontId="10" fillId="29" borderId="1" xfId="0" applyNumberFormat="1" applyFont="1" applyFill="1" applyBorder="1" applyAlignment="1" applyProtection="1">
      <alignment horizontal="center" vertical="center"/>
      <protection locked="0"/>
    </xf>
    <xf numFmtId="0" fontId="28" fillId="2" borderId="56" xfId="0" applyFont="1" applyFill="1" applyBorder="1" applyAlignment="1" applyProtection="1">
      <alignment horizontal="left" vertical="center"/>
    </xf>
    <xf numFmtId="0" fontId="10" fillId="57" borderId="54" xfId="0" applyFont="1" applyFill="1" applyBorder="1" applyProtection="1">
      <alignment vertical="center"/>
      <protection locked="0"/>
    </xf>
    <xf numFmtId="0" fontId="18" fillId="2" borderId="217" xfId="0" applyFont="1" applyFill="1" applyBorder="1" applyAlignment="1" applyProtection="1">
      <alignment horizontal="center" vertical="center" wrapText="1"/>
    </xf>
    <xf numFmtId="0" fontId="18" fillId="2" borderId="217" xfId="0" applyFont="1" applyFill="1" applyBorder="1" applyAlignment="1" applyProtection="1">
      <alignment horizontal="right" vertical="center"/>
    </xf>
    <xf numFmtId="0" fontId="18" fillId="2" borderId="216" xfId="0" applyFont="1" applyFill="1" applyBorder="1" applyAlignment="1" applyProtection="1">
      <alignment horizontal="center" vertical="center" shrinkToFit="1"/>
    </xf>
    <xf numFmtId="176" fontId="18" fillId="21" borderId="216" xfId="0" applyNumberFormat="1" applyFont="1" applyFill="1" applyBorder="1" applyAlignment="1" applyProtection="1">
      <alignment horizontal="center" vertical="center" shrinkToFit="1"/>
      <protection hidden="1"/>
    </xf>
    <xf numFmtId="0" fontId="5" fillId="0" borderId="10" xfId="0" applyFont="1" applyFill="1" applyBorder="1" applyAlignment="1" applyProtection="1">
      <alignment vertical="center" wrapText="1"/>
    </xf>
    <xf numFmtId="0" fontId="96" fillId="0" borderId="54" xfId="0" applyFont="1" applyBorder="1" applyProtection="1">
      <alignment vertical="center"/>
      <protection locked="0"/>
    </xf>
    <xf numFmtId="0" fontId="10" fillId="21" borderId="51" xfId="0" applyFont="1" applyFill="1" applyBorder="1" applyAlignment="1" applyProtection="1">
      <alignment horizontal="left" vertical="center"/>
    </xf>
    <xf numFmtId="0" fontId="10" fillId="21" borderId="0" xfId="0" applyFont="1" applyFill="1" applyBorder="1" applyAlignment="1" applyProtection="1">
      <alignment horizontal="left" vertical="center"/>
    </xf>
    <xf numFmtId="0" fontId="10" fillId="0" borderId="0" xfId="0" applyFont="1" applyBorder="1" applyProtection="1">
      <alignment vertical="center"/>
      <protection locked="0"/>
    </xf>
    <xf numFmtId="0" fontId="10" fillId="22" borderId="0" xfId="0" applyFont="1" applyFill="1" applyAlignment="1" applyProtection="1">
      <alignment vertical="center" wrapText="1"/>
    </xf>
    <xf numFmtId="0" fontId="10" fillId="22" borderId="0" xfId="0" applyFont="1" applyFill="1" applyAlignment="1" applyProtection="1">
      <alignment vertical="center"/>
    </xf>
    <xf numFmtId="0" fontId="26" fillId="0" borderId="11" xfId="0" applyFont="1" applyFill="1" applyBorder="1" applyAlignment="1" applyProtection="1">
      <alignment horizontal="left" vertical="center" wrapText="1"/>
    </xf>
    <xf numFmtId="0" fontId="81" fillId="0" borderId="83" xfId="0" applyFont="1" applyFill="1" applyBorder="1" applyAlignment="1" applyProtection="1">
      <alignment vertical="center"/>
    </xf>
    <xf numFmtId="180" fontId="10" fillId="28" borderId="1" xfId="0" applyNumberFormat="1" applyFont="1" applyFill="1" applyBorder="1" applyAlignment="1" applyProtection="1">
      <alignment horizontal="center" vertical="center"/>
      <protection locked="0"/>
    </xf>
    <xf numFmtId="0" fontId="10" fillId="2" borderId="219" xfId="0" applyFont="1" applyFill="1" applyBorder="1" applyAlignment="1" applyProtection="1">
      <alignment horizontal="center" vertical="center"/>
    </xf>
    <xf numFmtId="0" fontId="10" fillId="21" borderId="0" xfId="0" applyFont="1" applyFill="1" applyBorder="1" applyAlignment="1" applyProtection="1">
      <alignment horizontal="left" vertical="center"/>
    </xf>
    <xf numFmtId="0" fontId="6" fillId="22" borderId="0" xfId="0" applyFont="1" applyFill="1" applyBorder="1" applyAlignment="1" applyProtection="1">
      <alignment horizontal="left" vertical="center"/>
    </xf>
    <xf numFmtId="0" fontId="98" fillId="54" borderId="176" xfId="2" applyFont="1" applyFill="1" applyBorder="1" applyAlignment="1" applyProtection="1">
      <alignment horizontal="center" vertical="center" wrapText="1"/>
    </xf>
    <xf numFmtId="0" fontId="4" fillId="0" borderId="11" xfId="0" applyFont="1" applyFill="1" applyBorder="1" applyProtection="1">
      <alignment vertical="center"/>
    </xf>
    <xf numFmtId="0" fontId="4" fillId="0" borderId="0" xfId="0" applyFont="1" applyFill="1" applyBorder="1" applyProtection="1">
      <alignment vertical="center"/>
    </xf>
    <xf numFmtId="0" fontId="0" fillId="0" borderId="0" xfId="0" applyFont="1" applyFill="1" applyBorder="1" applyProtection="1">
      <alignment vertical="center"/>
      <protection locked="0"/>
    </xf>
    <xf numFmtId="0" fontId="10" fillId="0" borderId="54" xfId="0" applyFont="1" applyFill="1" applyBorder="1" applyAlignment="1" applyProtection="1">
      <alignment horizontal="left" vertical="top"/>
      <protection locked="0"/>
    </xf>
    <xf numFmtId="0" fontId="0" fillId="21" borderId="0" xfId="0" applyFill="1" applyProtection="1">
      <alignment vertical="center"/>
      <protection locked="0"/>
    </xf>
    <xf numFmtId="0" fontId="10" fillId="21" borderId="0" xfId="0" applyFont="1" applyFill="1" applyProtection="1">
      <alignment vertical="center"/>
      <protection locked="0"/>
    </xf>
    <xf numFmtId="0" fontId="18" fillId="21" borderId="0" xfId="0" applyFont="1" applyFill="1" applyProtection="1">
      <alignment vertical="center"/>
      <protection locked="0"/>
    </xf>
    <xf numFmtId="0" fontId="47" fillId="0" borderId="0" xfId="0" applyFont="1" applyProtection="1">
      <alignment vertical="center"/>
      <protection locked="0"/>
    </xf>
    <xf numFmtId="0" fontId="26" fillId="0" borderId="11" xfId="0" applyFont="1" applyFill="1" applyBorder="1" applyAlignment="1" applyProtection="1">
      <alignment horizontal="left" vertical="center" wrapText="1"/>
    </xf>
    <xf numFmtId="0" fontId="26" fillId="0" borderId="5" xfId="0" applyFont="1" applyFill="1" applyBorder="1" applyAlignment="1" applyProtection="1">
      <alignment vertical="center" wrapText="1"/>
    </xf>
    <xf numFmtId="0" fontId="4" fillId="0" borderId="17" xfId="0" applyFont="1" applyFill="1" applyBorder="1" applyProtection="1">
      <alignment vertical="center"/>
    </xf>
    <xf numFmtId="0" fontId="4" fillId="0" borderId="84" xfId="0" applyFont="1" applyFill="1" applyBorder="1" applyProtection="1">
      <alignment vertical="center"/>
    </xf>
    <xf numFmtId="179" fontId="11" fillId="5" borderId="1" xfId="0" applyNumberFormat="1" applyFont="1" applyFill="1" applyBorder="1" applyAlignment="1" applyProtection="1">
      <alignment horizontal="center" vertical="center" wrapText="1"/>
      <protection locked="0"/>
    </xf>
    <xf numFmtId="177" fontId="14" fillId="19" borderId="1" xfId="0" applyNumberFormat="1" applyFont="1" applyFill="1" applyBorder="1" applyAlignment="1" applyProtection="1">
      <alignment horizontal="center" vertical="center"/>
      <protection locked="0"/>
    </xf>
    <xf numFmtId="0" fontId="0" fillId="27" borderId="216" xfId="0" quotePrefix="1" applyFont="1" applyFill="1" applyBorder="1" applyAlignment="1" applyProtection="1">
      <alignment horizontal="center" vertical="center"/>
      <protection locked="0"/>
    </xf>
    <xf numFmtId="0" fontId="42" fillId="0" borderId="0" xfId="9" applyFont="1" applyFill="1" applyBorder="1" applyAlignment="1" applyProtection="1">
      <alignment horizontal="left" vertical="center" wrapText="1" indent="1"/>
    </xf>
    <xf numFmtId="0" fontId="42" fillId="0" borderId="126" xfId="9" applyFont="1" applyFill="1" applyBorder="1" applyAlignment="1" applyProtection="1">
      <alignment vertical="center" wrapText="1"/>
    </xf>
    <xf numFmtId="0" fontId="42" fillId="0" borderId="0" xfId="9" applyFont="1" applyBorder="1" applyAlignment="1" applyProtection="1">
      <alignment horizontal="left" vertical="center" wrapText="1"/>
    </xf>
    <xf numFmtId="0" fontId="42" fillId="0" borderId="0" xfId="9" applyFont="1" applyBorder="1" applyAlignment="1" applyProtection="1">
      <alignment vertical="center" wrapText="1"/>
    </xf>
    <xf numFmtId="0" fontId="62" fillId="0" borderId="121" xfId="9" applyFont="1" applyBorder="1" applyAlignment="1" applyProtection="1">
      <alignment horizontal="left" vertical="center" wrapText="1" indent="1"/>
    </xf>
    <xf numFmtId="0" fontId="62" fillId="0" borderId="136" xfId="9" applyFont="1" applyBorder="1" applyAlignment="1" applyProtection="1">
      <alignment horizontal="left" vertical="center" wrapText="1" indent="1"/>
    </xf>
    <xf numFmtId="0" fontId="62" fillId="0" borderId="122" xfId="9" applyFont="1" applyBorder="1" applyAlignment="1" applyProtection="1">
      <alignment horizontal="left" vertical="center" wrapText="1" indent="1"/>
    </xf>
    <xf numFmtId="0" fontId="54" fillId="33" borderId="37" xfId="9" applyFont="1" applyFill="1" applyBorder="1" applyAlignment="1" applyProtection="1">
      <alignment horizontal="center" vertical="center" wrapText="1"/>
    </xf>
    <xf numFmtId="0" fontId="54" fillId="33" borderId="56" xfId="9" applyFont="1" applyFill="1" applyBorder="1" applyAlignment="1" applyProtection="1">
      <alignment horizontal="center" vertical="center"/>
    </xf>
    <xf numFmtId="0" fontId="54" fillId="33" borderId="67" xfId="9" applyFont="1" applyFill="1" applyBorder="1" applyAlignment="1" applyProtection="1">
      <alignment horizontal="center" vertical="center"/>
    </xf>
    <xf numFmtId="0" fontId="55" fillId="0" borderId="131" xfId="9" applyFont="1" applyBorder="1" applyAlignment="1" applyProtection="1">
      <alignment horizontal="left" vertical="center" wrapText="1"/>
    </xf>
    <xf numFmtId="0" fontId="57" fillId="0" borderId="0" xfId="9" applyFont="1" applyFill="1" applyBorder="1" applyAlignment="1" applyProtection="1">
      <alignment horizontal="left" vertical="center" wrapText="1" indent="1"/>
    </xf>
    <xf numFmtId="0" fontId="0" fillId="0" borderId="0" xfId="9" applyFont="1" applyFill="1" applyBorder="1" applyAlignment="1" applyProtection="1">
      <alignment horizontal="left" vertical="center" wrapText="1" indent="1"/>
    </xf>
    <xf numFmtId="0" fontId="3" fillId="0" borderId="0" xfId="9" applyFont="1" applyFill="1" applyBorder="1" applyAlignment="1" applyProtection="1">
      <alignment horizontal="left" vertical="center" wrapText="1" indent="1"/>
    </xf>
    <xf numFmtId="0" fontId="0" fillId="0" borderId="121" xfId="9" applyFont="1" applyFill="1" applyBorder="1" applyAlignment="1" applyProtection="1">
      <alignment horizontal="left" vertical="center" wrapText="1" indent="1"/>
    </xf>
    <xf numFmtId="0" fontId="3" fillId="0" borderId="136" xfId="9" applyFont="1" applyFill="1" applyBorder="1" applyAlignment="1" applyProtection="1">
      <alignment horizontal="left" vertical="center" wrapText="1" indent="1"/>
    </xf>
    <xf numFmtId="0" fontId="3" fillId="0" borderId="122" xfId="9" applyFont="1" applyFill="1" applyBorder="1" applyAlignment="1" applyProtection="1">
      <alignment horizontal="left" vertical="center" wrapText="1" indent="1"/>
    </xf>
    <xf numFmtId="0" fontId="91" fillId="0" borderId="0" xfId="9" applyFont="1" applyBorder="1" applyAlignment="1" applyProtection="1">
      <alignment horizontal="left" vertical="center" wrapText="1"/>
    </xf>
    <xf numFmtId="0" fontId="6" fillId="15" borderId="121" xfId="0" applyFont="1" applyFill="1" applyBorder="1" applyAlignment="1" applyProtection="1">
      <alignment horizontal="left" vertical="center"/>
      <protection locked="0"/>
    </xf>
    <xf numFmtId="0" fontId="6" fillId="15" borderId="122"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wrapText="1"/>
    </xf>
    <xf numFmtId="182" fontId="6" fillId="0" borderId="35" xfId="0" applyNumberFormat="1" applyFont="1" applyFill="1" applyBorder="1" applyAlignment="1" applyProtection="1">
      <alignment horizontal="left" vertical="center" shrinkToFit="1"/>
      <protection hidden="1"/>
    </xf>
    <xf numFmtId="182" fontId="6" fillId="0" borderId="34" xfId="0" applyNumberFormat="1" applyFont="1" applyFill="1" applyBorder="1" applyAlignment="1" applyProtection="1">
      <alignment horizontal="left" vertical="center" shrinkToFit="1"/>
      <protection hidden="1"/>
    </xf>
    <xf numFmtId="0" fontId="14" fillId="36" borderId="11" xfId="0" applyFont="1" applyFill="1" applyBorder="1" applyAlignment="1" applyProtection="1">
      <alignment horizontal="center" vertical="center" textRotation="255" wrapText="1"/>
    </xf>
    <xf numFmtId="0" fontId="14" fillId="36" borderId="0" xfId="0" applyFont="1" applyFill="1" applyBorder="1" applyAlignment="1" applyProtection="1">
      <alignment horizontal="center" vertical="center" textRotation="255" wrapText="1"/>
    </xf>
    <xf numFmtId="182" fontId="85" fillId="0" borderId="0" xfId="0" applyNumberFormat="1" applyFont="1" applyFill="1" applyAlignment="1" applyProtection="1">
      <alignment horizontal="left" wrapText="1"/>
      <protection hidden="1"/>
    </xf>
    <xf numFmtId="0" fontId="5" fillId="0" borderId="5"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6" xfId="0" applyFont="1" applyFill="1" applyBorder="1" applyAlignment="1" applyProtection="1">
      <alignment horizontal="left" vertical="center" wrapText="1"/>
    </xf>
    <xf numFmtId="0" fontId="8" fillId="0" borderId="123" xfId="0" applyFont="1" applyFill="1" applyBorder="1" applyAlignment="1" applyProtection="1">
      <alignment horizontal="center" vertical="center" wrapText="1"/>
    </xf>
    <xf numFmtId="0" fontId="6" fillId="15" borderId="42" xfId="0" applyFont="1" applyFill="1" applyBorder="1" applyAlignment="1" applyProtection="1">
      <alignment horizontal="left" vertical="center"/>
      <protection locked="0"/>
    </xf>
    <xf numFmtId="0" fontId="6" fillId="15" borderId="13" xfId="0" applyFont="1" applyFill="1" applyBorder="1" applyAlignment="1" applyProtection="1">
      <alignment horizontal="left" vertical="center"/>
      <protection locked="0"/>
    </xf>
    <xf numFmtId="0" fontId="6" fillId="15" borderId="91" xfId="0" applyFont="1" applyFill="1" applyBorder="1" applyAlignment="1" applyProtection="1">
      <alignment horizontal="left" vertical="center"/>
      <protection locked="0"/>
    </xf>
    <xf numFmtId="0" fontId="6" fillId="24" borderId="42" xfId="0" applyNumberFormat="1" applyFont="1" applyFill="1" applyBorder="1" applyAlignment="1" applyProtection="1">
      <alignment horizontal="left" vertical="center"/>
      <protection locked="0"/>
    </xf>
    <xf numFmtId="0" fontId="0" fillId="24" borderId="13" xfId="0" applyNumberFormat="1" applyFont="1" applyFill="1" applyBorder="1" applyAlignment="1" applyProtection="1">
      <alignment horizontal="left" vertical="center"/>
      <protection locked="0"/>
    </xf>
    <xf numFmtId="0" fontId="0" fillId="24" borderId="91" xfId="0" applyNumberFormat="1" applyFont="1" applyFill="1" applyBorder="1" applyAlignment="1" applyProtection="1">
      <alignment horizontal="left" vertical="center"/>
      <protection locked="0"/>
    </xf>
    <xf numFmtId="0" fontId="9" fillId="0" borderId="0" xfId="0" applyFont="1" applyFill="1" applyAlignment="1" applyProtection="1">
      <alignment horizontal="center" vertical="center"/>
    </xf>
    <xf numFmtId="182" fontId="6" fillId="0" borderId="37" xfId="0" applyNumberFormat="1" applyFont="1" applyFill="1" applyBorder="1" applyAlignment="1" applyProtection="1">
      <alignment horizontal="left" vertical="center"/>
      <protection hidden="1"/>
    </xf>
    <xf numFmtId="182" fontId="0" fillId="0" borderId="56" xfId="0" applyNumberFormat="1" applyFont="1" applyFill="1" applyBorder="1" applyAlignment="1" applyProtection="1">
      <alignment horizontal="left" vertical="center"/>
      <protection hidden="1"/>
    </xf>
    <xf numFmtId="182" fontId="0" fillId="0" borderId="67" xfId="0" applyNumberFormat="1" applyFont="1" applyFill="1" applyBorder="1" applyAlignment="1" applyProtection="1">
      <alignment horizontal="left" vertical="center"/>
      <protection hidden="1"/>
    </xf>
    <xf numFmtId="0" fontId="6" fillId="24" borderId="42" xfId="0" applyFont="1" applyFill="1" applyBorder="1" applyAlignment="1" applyProtection="1">
      <alignment horizontal="left" vertical="center"/>
      <protection locked="0"/>
    </xf>
    <xf numFmtId="0" fontId="0" fillId="24" borderId="13" xfId="0" applyFont="1" applyFill="1" applyBorder="1" applyAlignment="1" applyProtection="1">
      <alignment horizontal="left" vertical="center"/>
      <protection locked="0"/>
    </xf>
    <xf numFmtId="0" fontId="0" fillId="24" borderId="91"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178" fontId="6" fillId="24" borderId="42" xfId="0" applyNumberFormat="1" applyFont="1" applyFill="1" applyBorder="1" applyAlignment="1" applyProtection="1">
      <alignment vertical="center"/>
      <protection locked="0"/>
    </xf>
    <xf numFmtId="178" fontId="6" fillId="24" borderId="13" xfId="0" applyNumberFormat="1" applyFont="1" applyFill="1" applyBorder="1" applyAlignment="1" applyProtection="1">
      <alignment vertical="center"/>
      <protection locked="0"/>
    </xf>
    <xf numFmtId="178" fontId="6" fillId="24" borderId="91" xfId="0" applyNumberFormat="1" applyFont="1" applyFill="1" applyBorder="1" applyAlignment="1" applyProtection="1">
      <alignment vertical="center"/>
      <protection locked="0"/>
    </xf>
    <xf numFmtId="0" fontId="6" fillId="0" borderId="52" xfId="0" applyFont="1" applyFill="1" applyBorder="1" applyAlignment="1" applyProtection="1">
      <alignment horizontal="left" vertical="center" shrinkToFit="1"/>
    </xf>
    <xf numFmtId="0" fontId="6" fillId="0" borderId="5" xfId="0" applyFont="1" applyFill="1" applyBorder="1" applyAlignment="1" applyProtection="1">
      <alignment horizontal="left" vertical="center" shrinkToFit="1"/>
    </xf>
    <xf numFmtId="0" fontId="6" fillId="0" borderId="9"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5" fillId="0" borderId="10" xfId="0" applyFont="1" applyFill="1" applyBorder="1" applyAlignment="1" applyProtection="1">
      <alignment vertical="center" wrapText="1"/>
    </xf>
    <xf numFmtId="0" fontId="0" fillId="0" borderId="10" xfId="0" applyFont="1" applyFill="1" applyBorder="1" applyAlignment="1" applyProtection="1">
      <alignment vertical="center" wrapText="1"/>
    </xf>
    <xf numFmtId="0" fontId="5" fillId="0" borderId="5" xfId="0" applyFont="1" applyFill="1" applyBorder="1" applyAlignment="1" applyProtection="1">
      <alignment horizontal="left" vertical="center" shrinkToFit="1"/>
    </xf>
    <xf numFmtId="0" fontId="5" fillId="0" borderId="16" xfId="0" applyFont="1" applyFill="1" applyBorder="1" applyAlignment="1" applyProtection="1">
      <alignment horizontal="left" vertical="center" shrinkToFit="1"/>
    </xf>
    <xf numFmtId="0" fontId="13" fillId="21" borderId="0" xfId="0" applyFont="1" applyFill="1" applyAlignment="1" applyProtection="1">
      <alignment horizontal="center" vertical="center" wrapText="1"/>
    </xf>
    <xf numFmtId="0" fontId="13" fillId="21" borderId="0" xfId="0" applyFont="1" applyFill="1" applyAlignment="1" applyProtection="1">
      <alignment horizontal="center" vertical="center"/>
    </xf>
    <xf numFmtId="0" fontId="0" fillId="0" borderId="0" xfId="0" applyFont="1" applyFill="1" applyAlignment="1" applyProtection="1">
      <alignment horizontal="right" vertical="center" wrapText="1"/>
    </xf>
    <xf numFmtId="182" fontId="3" fillId="21" borderId="35" xfId="0" applyNumberFormat="1" applyFont="1" applyFill="1" applyBorder="1" applyAlignment="1" applyProtection="1">
      <alignment horizontal="left" vertical="center" shrinkToFit="1"/>
      <protection hidden="1"/>
    </xf>
    <xf numFmtId="182" fontId="3" fillId="21" borderId="34" xfId="0" applyNumberFormat="1" applyFont="1" applyFill="1" applyBorder="1" applyAlignment="1" applyProtection="1">
      <alignment horizontal="left" vertical="center" shrinkToFit="1"/>
      <protection hidden="1"/>
    </xf>
    <xf numFmtId="0" fontId="10" fillId="2" borderId="53" xfId="0" applyFont="1" applyFill="1" applyBorder="1" applyAlignment="1" applyProtection="1">
      <alignment horizontal="center" vertical="center"/>
    </xf>
    <xf numFmtId="0" fontId="10" fillId="2" borderId="66" xfId="0" applyFont="1" applyFill="1" applyBorder="1" applyAlignment="1" applyProtection="1">
      <alignment horizontal="center" vertical="center"/>
    </xf>
    <xf numFmtId="0" fontId="10" fillId="21" borderId="51" xfId="0" applyFont="1" applyFill="1" applyBorder="1" applyAlignment="1" applyProtection="1">
      <alignment horizontal="left" vertical="center" wrapText="1"/>
    </xf>
    <xf numFmtId="0" fontId="10" fillId="2" borderId="105" xfId="0" applyFont="1" applyFill="1" applyBorder="1" applyAlignment="1" applyProtection="1">
      <alignment horizontal="center" vertical="center"/>
    </xf>
    <xf numFmtId="0" fontId="10" fillId="2" borderId="109" xfId="0" applyFont="1" applyFill="1" applyBorder="1" applyAlignment="1" applyProtection="1">
      <alignment horizontal="center" vertical="center"/>
    </xf>
    <xf numFmtId="0" fontId="50" fillId="0" borderId="150" xfId="0" applyFont="1" applyFill="1" applyBorder="1" applyAlignment="1" applyProtection="1">
      <alignment horizontal="left" vertical="top" wrapText="1"/>
      <protection hidden="1"/>
    </xf>
    <xf numFmtId="0" fontId="50" fillId="0" borderId="83" xfId="0" applyFont="1" applyFill="1" applyBorder="1" applyAlignment="1" applyProtection="1">
      <alignment horizontal="left" vertical="top" wrapText="1"/>
      <protection hidden="1"/>
    </xf>
    <xf numFmtId="0" fontId="10" fillId="0" borderId="42" xfId="0" applyFont="1" applyFill="1" applyBorder="1" applyAlignment="1" applyProtection="1">
      <alignment horizontal="left" vertical="center" wrapText="1"/>
    </xf>
    <xf numFmtId="0" fontId="10" fillId="0" borderId="91" xfId="0" applyFont="1" applyFill="1" applyBorder="1" applyAlignment="1" applyProtection="1">
      <alignment horizontal="left" vertical="center" wrapText="1"/>
    </xf>
    <xf numFmtId="0" fontId="10" fillId="5" borderId="42" xfId="0" applyFont="1" applyFill="1" applyBorder="1" applyAlignment="1" applyProtection="1">
      <alignment horizontal="left" vertical="center" wrapText="1"/>
      <protection locked="0"/>
    </xf>
    <xf numFmtId="0" fontId="10" fillId="5" borderId="91" xfId="0" applyFont="1" applyFill="1" applyBorder="1" applyAlignment="1" applyProtection="1">
      <alignment horizontal="left" vertical="center" wrapText="1"/>
      <protection locked="0"/>
    </xf>
    <xf numFmtId="0" fontId="64" fillId="0" borderId="39" xfId="0" applyFont="1" applyFill="1" applyBorder="1" applyAlignment="1" applyProtection="1">
      <alignment horizontal="right" vertical="center" wrapText="1"/>
    </xf>
    <xf numFmtId="0" fontId="64" fillId="0" borderId="5" xfId="0" applyFont="1" applyFill="1" applyBorder="1" applyAlignment="1" applyProtection="1">
      <alignment horizontal="right" vertical="center" wrapText="1"/>
    </xf>
    <xf numFmtId="0" fontId="64" fillId="0" borderId="46" xfId="0" applyFont="1" applyFill="1" applyBorder="1" applyAlignment="1" applyProtection="1">
      <alignment horizontal="right" vertical="center" wrapText="1"/>
    </xf>
    <xf numFmtId="0" fontId="26" fillId="0" borderId="2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46" xfId="0"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46" xfId="0" applyBorder="1" applyAlignment="1">
      <alignment horizontal="left" vertical="center" wrapText="1"/>
    </xf>
    <xf numFmtId="0" fontId="64" fillId="0" borderId="11" xfId="0" applyFont="1" applyFill="1" applyBorder="1" applyAlignment="1" applyProtection="1">
      <alignment horizontal="left" vertical="center" wrapText="1"/>
    </xf>
    <xf numFmtId="0" fontId="64" fillId="0" borderId="5" xfId="0" applyFont="1" applyFill="1" applyBorder="1" applyAlignment="1" applyProtection="1">
      <alignment horizontal="left" vertical="center" wrapText="1"/>
    </xf>
    <xf numFmtId="0" fontId="26" fillId="15" borderId="42" xfId="0" applyFont="1" applyFill="1" applyBorder="1" applyAlignment="1" applyProtection="1">
      <alignment horizontal="left" vertical="center" wrapText="1"/>
      <protection locked="0"/>
    </xf>
    <xf numFmtId="0" fontId="26" fillId="15" borderId="91" xfId="0" applyFont="1" applyFill="1" applyBorder="1" applyAlignment="1" applyProtection="1">
      <alignment horizontal="left" vertical="center" wrapText="1"/>
      <protection locked="0"/>
    </xf>
    <xf numFmtId="0" fontId="64" fillId="0" borderId="23" xfId="0" applyFont="1" applyFill="1" applyBorder="1" applyAlignment="1" applyProtection="1">
      <alignment horizontal="left" vertical="center" wrapText="1"/>
    </xf>
    <xf numFmtId="0" fontId="64" fillId="0" borderId="46"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77" xfId="0" applyFont="1" applyFill="1" applyBorder="1" applyAlignment="1" applyProtection="1">
      <alignment horizontal="left" vertical="center" wrapText="1"/>
    </xf>
    <xf numFmtId="49" fontId="26" fillId="0" borderId="23" xfId="0" applyNumberFormat="1" applyFont="1" applyFill="1" applyBorder="1" applyAlignment="1" applyProtection="1">
      <alignment horizontal="left" vertical="center"/>
    </xf>
    <xf numFmtId="0" fontId="0" fillId="0" borderId="5" xfId="0" applyFill="1" applyBorder="1" applyAlignment="1">
      <alignment horizontal="left" vertical="center"/>
    </xf>
    <xf numFmtId="0" fontId="0" fillId="0" borderId="46" xfId="0" applyFill="1" applyBorder="1" applyAlignment="1">
      <alignment horizontal="left" vertical="center"/>
    </xf>
    <xf numFmtId="0" fontId="0" fillId="0" borderId="84" xfId="0" applyBorder="1" applyAlignment="1">
      <alignment vertical="center"/>
    </xf>
    <xf numFmtId="0" fontId="0" fillId="0" borderId="38" xfId="0" applyBorder="1" applyAlignment="1">
      <alignment vertical="center"/>
    </xf>
    <xf numFmtId="0" fontId="0" fillId="0" borderId="5" xfId="0" applyFont="1" applyBorder="1" applyAlignment="1">
      <alignment horizontal="left" vertical="center" wrapText="1"/>
    </xf>
    <xf numFmtId="0" fontId="0" fillId="0" borderId="46" xfId="0" applyFont="1" applyBorder="1" applyAlignment="1">
      <alignment horizontal="left" vertical="center" wrapText="1"/>
    </xf>
    <xf numFmtId="49" fontId="26" fillId="0" borderId="26" xfId="0" applyNumberFormat="1" applyFont="1" applyFill="1" applyBorder="1" applyAlignment="1" applyProtection="1">
      <alignment vertical="center"/>
    </xf>
    <xf numFmtId="0" fontId="0" fillId="0" borderId="28" xfId="0" applyBorder="1" applyAlignment="1">
      <alignment vertical="center"/>
    </xf>
    <xf numFmtId="0" fontId="0" fillId="0" borderId="21" xfId="0" applyBorder="1" applyAlignment="1">
      <alignment vertical="center"/>
    </xf>
    <xf numFmtId="0" fontId="64" fillId="0" borderId="3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26" fillId="0" borderId="44" xfId="0" applyFont="1" applyFill="1" applyBorder="1" applyAlignment="1" applyProtection="1">
      <alignment horizontal="left" vertical="center" wrapText="1"/>
    </xf>
    <xf numFmtId="0" fontId="64" fillId="0" borderId="77"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xf>
    <xf numFmtId="0" fontId="26" fillId="0" borderId="5" xfId="0" applyFont="1" applyFill="1" applyBorder="1" applyAlignment="1" applyProtection="1">
      <alignment horizontal="left" vertical="center"/>
    </xf>
    <xf numFmtId="0" fontId="26" fillId="0" borderId="46" xfId="0" applyFont="1" applyFill="1" applyBorder="1" applyAlignment="1" applyProtection="1">
      <alignment horizontal="left" vertical="center"/>
    </xf>
    <xf numFmtId="0" fontId="26" fillId="0" borderId="38" xfId="0" applyFont="1" applyFill="1" applyBorder="1" applyAlignment="1" applyProtection="1">
      <alignment horizontal="left" vertical="center" wrapText="1"/>
    </xf>
    <xf numFmtId="49" fontId="26" fillId="0" borderId="5" xfId="0" applyNumberFormat="1" applyFont="1" applyFill="1" applyBorder="1" applyAlignment="1" applyProtection="1">
      <alignment horizontal="left" vertical="center"/>
    </xf>
    <xf numFmtId="49" fontId="26" fillId="0" borderId="46" xfId="0" applyNumberFormat="1" applyFont="1" applyFill="1" applyBorder="1" applyAlignment="1" applyProtection="1">
      <alignment horizontal="left" vertical="center"/>
    </xf>
    <xf numFmtId="0" fontId="26" fillId="0" borderId="84" xfId="0" applyFont="1" applyFill="1" applyBorder="1" applyAlignment="1" applyProtection="1">
      <alignment horizontal="left" vertical="center" wrapText="1"/>
    </xf>
    <xf numFmtId="49" fontId="26" fillId="0" borderId="11" xfId="0" applyNumberFormat="1" applyFont="1" applyFill="1" applyBorder="1" applyAlignment="1" applyProtection="1">
      <alignment horizontal="left" vertical="center" wrapText="1"/>
    </xf>
    <xf numFmtId="49" fontId="26" fillId="0" borderId="77" xfId="0" applyNumberFormat="1"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49" fontId="26" fillId="0" borderId="39" xfId="0" applyNumberFormat="1" applyFont="1" applyFill="1" applyBorder="1" applyAlignment="1" applyProtection="1">
      <alignment horizontal="left" vertical="center"/>
    </xf>
    <xf numFmtId="49" fontId="64" fillId="0" borderId="23" xfId="0" applyNumberFormat="1" applyFont="1" applyFill="1" applyBorder="1" applyAlignment="1" applyProtection="1">
      <alignment horizontal="left" vertical="center" wrapText="1"/>
    </xf>
    <xf numFmtId="49" fontId="64" fillId="0" borderId="5" xfId="0" applyNumberFormat="1" applyFont="1" applyFill="1" applyBorder="1" applyAlignment="1" applyProtection="1">
      <alignment horizontal="left" vertical="center"/>
    </xf>
    <xf numFmtId="49" fontId="64" fillId="0" borderId="46" xfId="0" applyNumberFormat="1" applyFont="1" applyFill="1" applyBorder="1" applyAlignment="1" applyProtection="1">
      <alignment horizontal="left" vertical="center"/>
    </xf>
    <xf numFmtId="0" fontId="64" fillId="0" borderId="39" xfId="0" applyFont="1" applyFill="1" applyBorder="1" applyAlignment="1" applyProtection="1">
      <alignment horizontal="center" vertical="top" wrapText="1"/>
    </xf>
    <xf numFmtId="0" fontId="0" fillId="0" borderId="28" xfId="0" applyBorder="1" applyAlignment="1">
      <alignment horizontal="center" vertical="top"/>
    </xf>
    <xf numFmtId="0" fontId="0" fillId="0" borderId="21" xfId="0" applyBorder="1" applyAlignment="1">
      <alignment horizontal="center" vertical="top"/>
    </xf>
    <xf numFmtId="0" fontId="26" fillId="27" borderId="42" xfId="0" applyFont="1" applyFill="1" applyBorder="1" applyAlignment="1" applyProtection="1">
      <alignment horizontal="left" vertical="center"/>
      <protection locked="0"/>
    </xf>
    <xf numFmtId="0" fontId="26" fillId="27" borderId="91" xfId="0" applyFont="1" applyFill="1" applyBorder="1" applyAlignment="1" applyProtection="1">
      <alignment horizontal="left" vertical="center"/>
      <protection locked="0"/>
    </xf>
    <xf numFmtId="0" fontId="26" fillId="0" borderId="45" xfId="0" applyFont="1" applyFill="1" applyBorder="1" applyAlignment="1" applyProtection="1">
      <alignment horizontal="left" vertical="center" wrapText="1"/>
    </xf>
    <xf numFmtId="0" fontId="64" fillId="0" borderId="39" xfId="0" applyFont="1" applyFill="1" applyBorder="1" applyAlignment="1" applyProtection="1">
      <alignment horizontal="right" vertical="center"/>
    </xf>
    <xf numFmtId="0" fontId="64" fillId="0" borderId="5" xfId="0" applyFont="1" applyFill="1" applyBorder="1" applyAlignment="1" applyProtection="1">
      <alignment horizontal="right" vertical="center"/>
    </xf>
    <xf numFmtId="0" fontId="64" fillId="0" borderId="46" xfId="0" applyFont="1" applyFill="1" applyBorder="1" applyAlignment="1" applyProtection="1">
      <alignment horizontal="right" vertical="center"/>
    </xf>
    <xf numFmtId="0" fontId="64" fillId="0" borderId="0" xfId="0" applyFont="1" applyFill="1" applyBorder="1" applyAlignment="1" applyProtection="1">
      <alignment horizontal="left" vertical="center" wrapText="1"/>
    </xf>
    <xf numFmtId="0" fontId="64" fillId="0" borderId="10" xfId="0" applyFont="1" applyFill="1" applyBorder="1" applyAlignment="1" applyProtection="1">
      <alignment horizontal="left" vertical="center" wrapText="1"/>
    </xf>
    <xf numFmtId="0" fontId="64" fillId="0" borderId="44" xfId="0" applyFont="1" applyFill="1" applyBorder="1" applyAlignment="1" applyProtection="1">
      <alignment horizontal="left" vertical="center" wrapText="1"/>
    </xf>
    <xf numFmtId="49" fontId="26" fillId="0" borderId="11" xfId="0" applyNumberFormat="1" applyFont="1" applyFill="1" applyBorder="1" applyAlignment="1" applyProtection="1">
      <alignment horizontal="left" vertical="center"/>
    </xf>
    <xf numFmtId="0" fontId="26" fillId="34" borderId="11" xfId="0" applyFont="1" applyFill="1" applyBorder="1" applyAlignment="1" applyProtection="1">
      <alignment horizontal="left" vertical="center" wrapText="1"/>
    </xf>
    <xf numFmtId="0" fontId="26" fillId="34" borderId="5" xfId="0" applyFont="1" applyFill="1" applyBorder="1" applyAlignment="1" applyProtection="1">
      <alignment horizontal="left" vertical="center" wrapText="1"/>
    </xf>
    <xf numFmtId="0" fontId="64" fillId="0" borderId="45" xfId="0" applyFont="1" applyFill="1" applyBorder="1" applyAlignment="1" applyProtection="1">
      <alignment horizontal="left" vertical="center" wrapText="1"/>
    </xf>
    <xf numFmtId="0" fontId="64" fillId="0" borderId="23" xfId="0" applyFont="1" applyFill="1" applyBorder="1" applyAlignment="1" applyProtection="1">
      <alignment horizontal="right" vertical="center" wrapText="1"/>
    </xf>
    <xf numFmtId="0" fontId="64" fillId="0" borderId="23" xfId="0" applyFont="1" applyFill="1" applyBorder="1" applyAlignment="1" applyProtection="1">
      <alignment horizontal="right" vertical="center"/>
    </xf>
    <xf numFmtId="49" fontId="26" fillId="0" borderId="84" xfId="0" applyNumberFormat="1" applyFont="1" applyFill="1" applyBorder="1" applyAlignment="1" applyProtection="1">
      <alignment horizontal="center" vertical="center"/>
    </xf>
    <xf numFmtId="49" fontId="26" fillId="0" borderId="45" xfId="0" applyNumberFormat="1" applyFont="1" applyFill="1" applyBorder="1" applyAlignment="1" applyProtection="1">
      <alignment horizontal="center" vertical="center"/>
    </xf>
    <xf numFmtId="49" fontId="26" fillId="0" borderId="38" xfId="0" applyNumberFormat="1" applyFont="1" applyFill="1" applyBorder="1" applyAlignment="1" applyProtection="1">
      <alignment horizontal="center" vertical="center"/>
    </xf>
    <xf numFmtId="49" fontId="26" fillId="0" borderId="44" xfId="0" applyNumberFormat="1" applyFont="1" applyFill="1" applyBorder="1" applyAlignment="1" applyProtection="1">
      <alignment horizontal="center" vertical="center"/>
    </xf>
    <xf numFmtId="0" fontId="26" fillId="0" borderId="39" xfId="0" applyFont="1" applyFill="1" applyBorder="1" applyAlignment="1" applyProtection="1">
      <alignment vertical="center" wrapText="1"/>
    </xf>
    <xf numFmtId="0" fontId="26" fillId="0" borderId="5" xfId="0" applyFont="1" applyFill="1" applyBorder="1" applyAlignment="1" applyProtection="1">
      <alignment vertical="center" wrapText="1"/>
    </xf>
    <xf numFmtId="0" fontId="26" fillId="0" borderId="46" xfId="0" applyFont="1" applyFill="1" applyBorder="1" applyAlignment="1" applyProtection="1">
      <alignment vertical="center" wrapText="1"/>
    </xf>
    <xf numFmtId="0" fontId="26" fillId="9" borderId="23" xfId="0" applyFont="1" applyFill="1" applyBorder="1" applyAlignment="1" applyProtection="1">
      <alignment horizontal="left" vertical="center" wrapText="1"/>
    </xf>
    <xf numFmtId="0" fontId="26" fillId="9" borderId="5" xfId="0" applyFont="1" applyFill="1" applyBorder="1" applyAlignment="1" applyProtection="1">
      <alignment horizontal="left" vertical="center" wrapText="1"/>
    </xf>
    <xf numFmtId="0" fontId="26" fillId="9" borderId="46" xfId="0" applyFont="1" applyFill="1" applyBorder="1" applyAlignment="1" applyProtection="1">
      <alignment horizontal="left" vertical="center" wrapText="1"/>
    </xf>
    <xf numFmtId="0" fontId="64" fillId="0" borderId="11" xfId="0" applyFont="1" applyFill="1" applyBorder="1" applyAlignment="1" applyProtection="1">
      <alignment horizontal="left" vertical="center"/>
    </xf>
    <xf numFmtId="0" fontId="64" fillId="0" borderId="5" xfId="0" applyFont="1" applyFill="1" applyBorder="1" applyAlignment="1" applyProtection="1">
      <alignment horizontal="left" vertical="center"/>
    </xf>
    <xf numFmtId="0" fontId="64" fillId="0" borderId="46" xfId="0" applyFont="1" applyFill="1" applyBorder="1" applyAlignment="1" applyProtection="1">
      <alignment horizontal="left" vertical="center"/>
    </xf>
    <xf numFmtId="0" fontId="88" fillId="0" borderId="0" xfId="0" applyNumberFormat="1" applyFont="1" applyFill="1" applyBorder="1" applyAlignment="1" applyProtection="1">
      <alignment horizontal="center" wrapText="1"/>
      <protection hidden="1"/>
    </xf>
    <xf numFmtId="0" fontId="26" fillId="0" borderId="171" xfId="0" applyFont="1" applyFill="1" applyBorder="1" applyAlignment="1" applyProtection="1">
      <alignment horizontal="left" vertical="center" wrapText="1"/>
    </xf>
    <xf numFmtId="0" fontId="26" fillId="0" borderId="186"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xf>
    <xf numFmtId="0" fontId="26" fillId="0" borderId="77" xfId="0" applyFont="1" applyFill="1" applyBorder="1" applyAlignment="1" applyProtection="1">
      <alignment horizontal="left" vertical="center"/>
    </xf>
    <xf numFmtId="0" fontId="26" fillId="0" borderId="187" xfId="0" applyFont="1" applyFill="1" applyBorder="1" applyAlignment="1" applyProtection="1">
      <alignment horizontal="left" vertical="center" wrapText="1"/>
    </xf>
    <xf numFmtId="0" fontId="26" fillId="0" borderId="181" xfId="0" applyFont="1" applyFill="1" applyBorder="1" applyAlignment="1" applyProtection="1">
      <alignment horizontal="left" vertical="center" wrapText="1"/>
    </xf>
    <xf numFmtId="0" fontId="26" fillId="0" borderId="182" xfId="0" applyFont="1" applyFill="1" applyBorder="1" applyAlignment="1" applyProtection="1">
      <alignment horizontal="left" vertical="center" wrapText="1"/>
    </xf>
    <xf numFmtId="0" fontId="26" fillId="0" borderId="23" xfId="0" applyFont="1" applyFill="1" applyBorder="1" applyAlignment="1" applyProtection="1">
      <alignment horizontal="left" vertical="top" wrapText="1"/>
    </xf>
    <xf numFmtId="0" fontId="26" fillId="0" borderId="5" xfId="0" applyFont="1" applyFill="1" applyBorder="1" applyAlignment="1" applyProtection="1">
      <alignment horizontal="left" vertical="top" wrapText="1"/>
    </xf>
    <xf numFmtId="0" fontId="26" fillId="0" borderId="46" xfId="0" applyFont="1" applyFill="1" applyBorder="1" applyAlignment="1" applyProtection="1">
      <alignment horizontal="left" vertical="top" wrapText="1"/>
    </xf>
    <xf numFmtId="182" fontId="14" fillId="0" borderId="217" xfId="0" applyNumberFormat="1" applyFont="1" applyBorder="1" applyAlignment="1" applyProtection="1">
      <alignment horizontal="center" vertical="center" wrapText="1"/>
      <protection hidden="1"/>
    </xf>
    <xf numFmtId="182" fontId="14" fillId="0" borderId="218" xfId="0" applyNumberFormat="1" applyFont="1" applyBorder="1" applyAlignment="1" applyProtection="1">
      <alignment horizontal="center" vertical="center" wrapText="1"/>
      <protection hidden="1"/>
    </xf>
    <xf numFmtId="182" fontId="14" fillId="0" borderId="206" xfId="0" applyNumberFormat="1" applyFont="1" applyBorder="1" applyAlignment="1" applyProtection="1">
      <alignment horizontal="center" vertical="center" wrapText="1"/>
      <protection hidden="1"/>
    </xf>
    <xf numFmtId="0" fontId="14" fillId="0" borderId="217" xfId="0" applyFont="1" applyBorder="1" applyAlignment="1" applyProtection="1">
      <alignment horizontal="center" vertical="center" shrinkToFit="1"/>
      <protection hidden="1"/>
    </xf>
    <xf numFmtId="0" fontId="14" fillId="0" borderId="218" xfId="0" applyFont="1" applyBorder="1" applyAlignment="1" applyProtection="1">
      <alignment horizontal="center" vertical="center" shrinkToFit="1"/>
      <protection hidden="1"/>
    </xf>
    <xf numFmtId="0" fontId="14" fillId="0" borderId="206" xfId="0" applyFont="1" applyBorder="1" applyAlignment="1" applyProtection="1">
      <alignment horizontal="center" vertical="center" shrinkToFit="1"/>
      <protection hidden="1"/>
    </xf>
    <xf numFmtId="0" fontId="4" fillId="0" borderId="8"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46" xfId="0" applyFont="1" applyFill="1" applyBorder="1" applyAlignment="1" applyProtection="1">
      <alignment horizontal="left" vertical="center" wrapText="1"/>
    </xf>
    <xf numFmtId="0" fontId="4" fillId="0" borderId="48"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4" fillId="0" borderId="102" xfId="0" applyFont="1" applyFill="1" applyBorder="1" applyAlignment="1" applyProtection="1">
      <alignment horizontal="left" vertical="center" wrapText="1"/>
    </xf>
    <xf numFmtId="49" fontId="25" fillId="17" borderId="35" xfId="0" applyNumberFormat="1" applyFont="1" applyFill="1" applyBorder="1" applyAlignment="1" applyProtection="1">
      <alignment horizontal="left" vertical="center"/>
    </xf>
    <xf numFmtId="49" fontId="25" fillId="17" borderId="78" xfId="0" applyNumberFormat="1" applyFont="1" applyFill="1" applyBorder="1" applyAlignment="1" applyProtection="1">
      <alignment horizontal="left" vertical="center"/>
    </xf>
    <xf numFmtId="49" fontId="25" fillId="17" borderId="88" xfId="0" applyNumberFormat="1" applyFont="1" applyFill="1" applyBorder="1" applyAlignment="1" applyProtection="1">
      <alignment horizontal="left" vertical="center"/>
    </xf>
    <xf numFmtId="0" fontId="4" fillId="0" borderId="6"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185"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xf>
    <xf numFmtId="0" fontId="4" fillId="0" borderId="32" xfId="0" applyFont="1" applyFill="1" applyBorder="1" applyAlignment="1" applyProtection="1">
      <alignment horizontal="left" vertical="center" wrapText="1"/>
    </xf>
    <xf numFmtId="0" fontId="49" fillId="0" borderId="0" xfId="0" applyFont="1" applyFill="1" applyAlignment="1" applyProtection="1">
      <alignment horizontal="left" wrapText="1"/>
      <protection hidden="1"/>
    </xf>
    <xf numFmtId="0" fontId="49" fillId="0" borderId="126" xfId="0" applyFont="1" applyFill="1" applyBorder="1" applyAlignment="1" applyProtection="1">
      <alignment horizontal="left" wrapText="1"/>
      <protection hidden="1"/>
    </xf>
    <xf numFmtId="0" fontId="10" fillId="37" borderId="78" xfId="0" applyFont="1" applyFill="1" applyBorder="1" applyAlignment="1" applyProtection="1">
      <alignment horizontal="left" vertical="center" wrapText="1"/>
    </xf>
    <xf numFmtId="0" fontId="10" fillId="37" borderId="88" xfId="0" applyFont="1" applyFill="1" applyBorder="1" applyAlignment="1" applyProtection="1">
      <alignment horizontal="left" vertical="center" wrapText="1"/>
    </xf>
    <xf numFmtId="14" fontId="26" fillId="15" borderId="42" xfId="0" applyNumberFormat="1" applyFont="1" applyFill="1" applyBorder="1" applyAlignment="1" applyProtection="1">
      <alignment horizontal="left" vertical="center" wrapText="1"/>
      <protection locked="0"/>
    </xf>
    <xf numFmtId="0" fontId="13" fillId="22" borderId="0" xfId="0" applyFont="1" applyFill="1" applyAlignment="1" applyProtection="1">
      <alignment horizontal="center" vertical="center"/>
    </xf>
    <xf numFmtId="0" fontId="0" fillId="0" borderId="103" xfId="0" applyFont="1" applyFill="1" applyBorder="1" applyAlignment="1" applyProtection="1">
      <alignment horizontal="right" vertical="center" wrapText="1"/>
    </xf>
    <xf numFmtId="182" fontId="50" fillId="0" borderId="0" xfId="0" applyNumberFormat="1" applyFont="1" applyAlignment="1" applyProtection="1">
      <alignment horizontal="left" vertical="top" wrapText="1"/>
      <protection hidden="1"/>
    </xf>
    <xf numFmtId="0" fontId="10" fillId="2" borderId="214" xfId="0" applyFont="1" applyFill="1" applyBorder="1" applyAlignment="1" applyProtection="1">
      <alignment horizontal="center" vertical="center"/>
    </xf>
    <xf numFmtId="0" fontId="10" fillId="2" borderId="138" xfId="0" applyFont="1" applyFill="1" applyBorder="1" applyAlignment="1" applyProtection="1">
      <alignment horizontal="center" vertical="center"/>
    </xf>
    <xf numFmtId="0" fontId="10" fillId="2" borderId="217" xfId="0" applyFont="1" applyFill="1" applyBorder="1" applyAlignment="1" applyProtection="1">
      <alignment horizontal="center" vertical="center"/>
    </xf>
    <xf numFmtId="0" fontId="10" fillId="2" borderId="218" xfId="0" applyFont="1" applyFill="1" applyBorder="1" applyAlignment="1" applyProtection="1">
      <alignment horizontal="center" vertical="center"/>
    </xf>
    <xf numFmtId="0" fontId="10" fillId="2" borderId="206" xfId="0" applyFont="1" applyFill="1" applyBorder="1" applyAlignment="1" applyProtection="1">
      <alignment horizontal="center" vertical="center"/>
    </xf>
    <xf numFmtId="182" fontId="0" fillId="22" borderId="217" xfId="0" applyNumberFormat="1" applyFont="1" applyFill="1" applyBorder="1" applyAlignment="1" applyProtection="1">
      <alignment horizontal="center" vertical="center" shrinkToFit="1"/>
      <protection hidden="1"/>
    </xf>
    <xf numFmtId="182" fontId="0" fillId="22" borderId="218" xfId="0" applyNumberFormat="1" applyFont="1" applyFill="1" applyBorder="1" applyAlignment="1" applyProtection="1">
      <alignment horizontal="center" vertical="center" shrinkToFit="1"/>
      <protection hidden="1"/>
    </xf>
    <xf numFmtId="182" fontId="0" fillId="22" borderId="206" xfId="0" applyNumberFormat="1" applyFont="1" applyFill="1" applyBorder="1" applyAlignment="1" applyProtection="1">
      <alignment horizontal="center" vertical="center" shrinkToFit="1"/>
      <protection hidden="1"/>
    </xf>
    <xf numFmtId="0" fontId="10" fillId="2" borderId="227" xfId="0" applyFont="1" applyFill="1" applyBorder="1" applyAlignment="1" applyProtection="1">
      <alignment horizontal="center" vertical="center"/>
    </xf>
    <xf numFmtId="0" fontId="10" fillId="2" borderId="162" xfId="0" applyFont="1" applyFill="1" applyBorder="1" applyAlignment="1" applyProtection="1">
      <alignment horizontal="center" vertical="center"/>
    </xf>
    <xf numFmtId="0" fontId="10" fillId="2" borderId="228"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78" xfId="0" applyFont="1" applyFill="1" applyBorder="1" applyAlignment="1" applyProtection="1">
      <alignment horizontal="left" vertical="center" wrapText="1"/>
    </xf>
    <xf numFmtId="0" fontId="10" fillId="5" borderId="13" xfId="0" applyFont="1" applyFill="1" applyBorder="1" applyAlignment="1" applyProtection="1">
      <alignment horizontal="left" vertical="center" wrapText="1"/>
      <protection locked="0"/>
    </xf>
    <xf numFmtId="0" fontId="3" fillId="2" borderId="35" xfId="0" applyFont="1" applyFill="1" applyBorder="1" applyAlignment="1" applyProtection="1">
      <alignment horizontal="left" vertical="center"/>
    </xf>
    <xf numFmtId="0" fontId="3" fillId="2" borderId="78" xfId="0" applyFont="1" applyFill="1" applyBorder="1" applyAlignment="1" applyProtection="1">
      <alignment horizontal="left" vertical="center"/>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0" fillId="2" borderId="6" xfId="0" applyFont="1" applyFill="1" applyBorder="1" applyAlignment="1" applyProtection="1">
      <alignment horizontal="left" vertical="center" wrapText="1"/>
    </xf>
    <xf numFmtId="0" fontId="20" fillId="2" borderId="4" xfId="0" applyFont="1" applyFill="1" applyBorder="1" applyAlignment="1" applyProtection="1">
      <alignment horizontal="left" vertical="center" wrapText="1"/>
    </xf>
    <xf numFmtId="0" fontId="20" fillId="2" borderId="56" xfId="0" applyFont="1" applyFill="1" applyBorder="1" applyAlignment="1" applyProtection="1">
      <alignment horizontal="left" vertical="center" wrapText="1"/>
    </xf>
    <xf numFmtId="0" fontId="50" fillId="0" borderId="0" xfId="0" applyFont="1" applyAlignment="1" applyProtection="1">
      <alignment horizontal="left" vertical="top" wrapText="1"/>
      <protection hidden="1"/>
    </xf>
    <xf numFmtId="182" fontId="0" fillId="21" borderId="53" xfId="0" applyNumberFormat="1" applyFont="1" applyFill="1" applyBorder="1" applyAlignment="1" applyProtection="1">
      <alignment horizontal="left" vertical="center" shrinkToFit="1"/>
      <protection hidden="1"/>
    </xf>
    <xf numFmtId="182" fontId="0" fillId="21" borderId="53" xfId="0" applyNumberFormat="1" applyFont="1" applyFill="1" applyBorder="1" applyAlignment="1" applyProtection="1">
      <alignment vertical="center" shrinkToFit="1"/>
      <protection hidden="1"/>
    </xf>
    <xf numFmtId="0" fontId="3" fillId="2" borderId="35" xfId="0" applyFont="1" applyFill="1" applyBorder="1" applyAlignment="1" applyProtection="1">
      <alignment horizontal="left" vertical="center" wrapText="1"/>
    </xf>
    <xf numFmtId="0" fontId="3" fillId="2" borderId="78" xfId="0" applyFont="1" applyFill="1" applyBorder="1" applyAlignment="1" applyProtection="1">
      <alignment horizontal="left" vertical="center" wrapText="1"/>
    </xf>
    <xf numFmtId="0" fontId="2" fillId="0" borderId="0" xfId="0" applyFont="1" applyFill="1" applyAlignment="1" applyProtection="1">
      <alignment horizontal="right" vertical="center" wrapText="1"/>
    </xf>
    <xf numFmtId="0" fontId="2" fillId="0" borderId="103" xfId="0" applyFont="1" applyFill="1" applyBorder="1" applyAlignment="1" applyProtection="1">
      <alignment horizontal="right" vertical="center" wrapText="1"/>
    </xf>
    <xf numFmtId="0" fontId="10" fillId="32" borderId="66" xfId="0" applyFont="1" applyFill="1" applyBorder="1" applyAlignment="1" applyProtection="1">
      <alignment horizontal="center" vertical="center"/>
    </xf>
    <xf numFmtId="0" fontId="10" fillId="32" borderId="71" xfId="0" applyFont="1" applyFill="1" applyBorder="1" applyAlignment="1" applyProtection="1">
      <alignment horizontal="center" vertical="center"/>
    </xf>
    <xf numFmtId="0" fontId="10" fillId="32" borderId="68" xfId="0" applyFont="1" applyFill="1" applyBorder="1" applyAlignment="1" applyProtection="1">
      <alignment horizontal="center" vertical="center"/>
    </xf>
    <xf numFmtId="0" fontId="10" fillId="28" borderId="42" xfId="0" applyFont="1" applyFill="1" applyBorder="1" applyAlignment="1" applyProtection="1">
      <alignment horizontal="center" vertical="center"/>
      <protection locked="0"/>
    </xf>
    <xf numFmtId="0" fontId="10" fillId="28" borderId="13" xfId="0" applyFont="1" applyFill="1" applyBorder="1" applyAlignment="1" applyProtection="1">
      <alignment horizontal="center" vertical="center"/>
      <protection locked="0"/>
    </xf>
    <xf numFmtId="0" fontId="10" fillId="28" borderId="91" xfId="0" applyFont="1" applyFill="1" applyBorder="1" applyAlignment="1" applyProtection="1">
      <alignment horizontal="center" vertical="center"/>
      <protection locked="0"/>
    </xf>
    <xf numFmtId="0" fontId="10" fillId="5" borderId="83" xfId="0"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wrapText="1"/>
      <protection locked="0"/>
    </xf>
    <xf numFmtId="0" fontId="10" fillId="5" borderId="94" xfId="0" applyFont="1" applyFill="1" applyBorder="1" applyAlignment="1" applyProtection="1">
      <alignment horizontal="left" vertical="center" wrapText="1"/>
      <protection locked="0"/>
    </xf>
    <xf numFmtId="180" fontId="10" fillId="28" borderId="1" xfId="0"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wrapText="1"/>
    </xf>
    <xf numFmtId="0" fontId="0" fillId="32" borderId="66" xfId="0" applyFont="1" applyFill="1" applyBorder="1" applyAlignment="1" applyProtection="1">
      <alignment horizontal="left" vertical="center"/>
    </xf>
    <xf numFmtId="0" fontId="0" fillId="32" borderId="71" xfId="0" applyFont="1" applyFill="1" applyBorder="1" applyAlignment="1" applyProtection="1">
      <alignment horizontal="left" vertical="center"/>
    </xf>
    <xf numFmtId="0" fontId="0" fillId="32" borderId="68" xfId="0" applyFont="1" applyFill="1" applyBorder="1" applyAlignment="1" applyProtection="1">
      <alignment horizontal="left" vertical="center"/>
    </xf>
    <xf numFmtId="0" fontId="10" fillId="28" borderId="86" xfId="0" applyFont="1" applyFill="1" applyBorder="1" applyAlignment="1" applyProtection="1">
      <alignment horizontal="center" vertical="center"/>
      <protection locked="0"/>
    </xf>
    <xf numFmtId="0" fontId="10" fillId="28" borderId="14" xfId="0" applyFont="1" applyFill="1" applyBorder="1" applyAlignment="1" applyProtection="1">
      <alignment horizontal="center" vertical="center"/>
      <protection locked="0"/>
    </xf>
    <xf numFmtId="0" fontId="10" fillId="28" borderId="92"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11" fillId="2" borderId="200" xfId="0" applyFont="1" applyFill="1" applyBorder="1" applyAlignment="1" applyProtection="1">
      <alignment horizontal="center" vertical="center" wrapText="1"/>
    </xf>
    <xf numFmtId="0" fontId="3" fillId="2" borderId="222" xfId="0" applyFont="1" applyFill="1" applyBorder="1" applyAlignment="1" applyProtection="1">
      <alignment horizontal="center" vertical="center" wrapText="1"/>
    </xf>
    <xf numFmtId="0" fontId="0" fillId="0" borderId="71" xfId="0" applyBorder="1" applyAlignment="1">
      <alignment horizontal="center" vertical="center" wrapText="1"/>
    </xf>
    <xf numFmtId="0" fontId="0" fillId="0" borderId="68" xfId="0" applyBorder="1" applyAlignment="1">
      <alignment horizontal="center" vertical="center" wrapText="1"/>
    </xf>
    <xf numFmtId="0" fontId="0" fillId="2" borderId="48" xfId="0" applyFont="1" applyFill="1" applyBorder="1" applyAlignment="1" applyProtection="1">
      <alignment horizontal="center" vertical="center" wrapText="1"/>
    </xf>
    <xf numFmtId="0" fontId="0" fillId="0" borderId="49" xfId="0" applyBorder="1" applyAlignment="1">
      <alignment horizontal="center" vertical="center" wrapText="1"/>
    </xf>
    <xf numFmtId="0" fontId="0" fillId="0" borderId="200" xfId="0" applyBorder="1" applyAlignment="1">
      <alignment horizontal="center" vertical="center" wrapText="1"/>
    </xf>
    <xf numFmtId="0" fontId="3" fillId="2" borderId="16"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0" fillId="2" borderId="37" xfId="0" applyFill="1" applyBorder="1" applyAlignment="1" applyProtection="1">
      <alignment horizontal="left" vertical="center" wrapText="1"/>
    </xf>
    <xf numFmtId="0" fontId="3" fillId="2" borderId="56" xfId="0" applyFont="1" applyFill="1" applyBorder="1" applyAlignment="1" applyProtection="1">
      <alignment horizontal="left" vertical="center" wrapText="1"/>
    </xf>
    <xf numFmtId="0" fontId="3" fillId="2" borderId="36" xfId="0" applyFont="1" applyFill="1" applyBorder="1" applyAlignment="1" applyProtection="1">
      <alignment horizontal="left" vertical="center" wrapText="1"/>
    </xf>
    <xf numFmtId="0" fontId="3" fillId="2" borderId="51" xfId="0" applyFont="1" applyFill="1" applyBorder="1" applyAlignment="1" applyProtection="1">
      <alignment horizontal="left" vertical="center" wrapText="1"/>
    </xf>
    <xf numFmtId="0" fontId="10" fillId="5" borderId="112" xfId="0" applyFont="1" applyFill="1" applyBorder="1" applyAlignment="1" applyProtection="1">
      <alignment horizontal="left" vertical="center" wrapText="1"/>
      <protection locked="0"/>
    </xf>
    <xf numFmtId="0" fontId="10" fillId="5" borderId="113" xfId="0" applyFont="1" applyFill="1" applyBorder="1" applyAlignment="1" applyProtection="1">
      <alignment horizontal="left" vertical="center" wrapText="1"/>
      <protection locked="0"/>
    </xf>
    <xf numFmtId="0" fontId="10" fillId="5" borderId="114" xfId="0" applyFont="1" applyFill="1" applyBorder="1" applyAlignment="1" applyProtection="1">
      <alignment horizontal="left" vertical="center" wrapText="1"/>
      <protection locked="0"/>
    </xf>
    <xf numFmtId="180" fontId="10" fillId="28" borderId="42" xfId="0" applyNumberFormat="1" applyFont="1" applyFill="1" applyBorder="1" applyAlignment="1" applyProtection="1">
      <alignment horizontal="center" vertical="center"/>
      <protection locked="0"/>
    </xf>
    <xf numFmtId="180" fontId="10" fillId="28" borderId="13" xfId="0" applyNumberFormat="1" applyFont="1" applyFill="1" applyBorder="1" applyAlignment="1" applyProtection="1">
      <alignment horizontal="center" vertical="center"/>
      <protection locked="0"/>
    </xf>
    <xf numFmtId="180" fontId="10" fillId="28" borderId="91" xfId="0" applyNumberFormat="1"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91" xfId="0" applyFont="1" applyFill="1" applyBorder="1" applyAlignment="1" applyProtection="1">
      <alignment horizontal="center" vertical="center" wrapText="1"/>
    </xf>
    <xf numFmtId="0" fontId="50" fillId="0" borderId="17" xfId="0" applyFont="1" applyBorder="1" applyAlignment="1" applyProtection="1">
      <alignment horizontal="left" vertical="top" wrapText="1"/>
      <protection hidden="1"/>
    </xf>
    <xf numFmtId="0" fontId="10" fillId="4" borderId="4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91" xfId="0" applyFont="1" applyFill="1" applyBorder="1" applyAlignment="1" applyProtection="1">
      <alignment horizontal="center" vertical="center"/>
      <protection locked="0"/>
    </xf>
    <xf numFmtId="0" fontId="10" fillId="26" borderId="42" xfId="0" applyNumberFormat="1" applyFont="1" applyFill="1" applyBorder="1" applyAlignment="1" applyProtection="1">
      <alignment vertical="center" wrapText="1"/>
      <protection locked="0"/>
    </xf>
    <xf numFmtId="0" fontId="10" fillId="26" borderId="13" xfId="0" applyNumberFormat="1" applyFont="1" applyFill="1" applyBorder="1" applyAlignment="1" applyProtection="1">
      <alignment vertical="center" wrapText="1"/>
      <protection locked="0"/>
    </xf>
    <xf numFmtId="0" fontId="10" fillId="26" borderId="91" xfId="0" applyNumberFormat="1" applyFont="1" applyFill="1" applyBorder="1" applyAlignment="1" applyProtection="1">
      <alignment vertical="center" wrapText="1"/>
      <protection locked="0"/>
    </xf>
    <xf numFmtId="0" fontId="10" fillId="2" borderId="0" xfId="0" applyFont="1" applyFill="1" applyBorder="1" applyAlignment="1" applyProtection="1">
      <alignment horizontal="center" vertical="center" wrapText="1"/>
      <protection locked="0"/>
    </xf>
    <xf numFmtId="0" fontId="10" fillId="32" borderId="193" xfId="0" applyFont="1" applyFill="1" applyBorder="1" applyAlignment="1" applyProtection="1">
      <alignment horizontal="left" vertical="center"/>
    </xf>
    <xf numFmtId="0" fontId="10" fillId="32" borderId="68" xfId="0" applyFont="1" applyFill="1" applyBorder="1" applyAlignment="1" applyProtection="1">
      <alignment horizontal="left" vertical="center"/>
    </xf>
    <xf numFmtId="0" fontId="10" fillId="32" borderId="35" xfId="0" applyFont="1" applyFill="1" applyBorder="1" applyAlignment="1" applyProtection="1">
      <alignment horizontal="left" vertical="center"/>
    </xf>
    <xf numFmtId="0" fontId="10" fillId="28" borderId="155" xfId="0" applyFont="1" applyFill="1" applyBorder="1" applyAlignment="1" applyProtection="1">
      <alignment horizontal="center" vertical="center"/>
      <protection locked="0"/>
    </xf>
    <xf numFmtId="0" fontId="10" fillId="28" borderId="154" xfId="0" applyFont="1" applyFill="1" applyBorder="1" applyAlignment="1" applyProtection="1">
      <alignment horizontal="center" vertical="center"/>
      <protection locked="0"/>
    </xf>
    <xf numFmtId="0" fontId="10" fillId="32" borderId="66" xfId="0" applyFont="1" applyFill="1" applyBorder="1" applyAlignment="1" applyProtection="1">
      <alignment horizontal="left" vertical="center"/>
    </xf>
    <xf numFmtId="0" fontId="10" fillId="32" borderId="173" xfId="0" applyFont="1" applyFill="1" applyBorder="1" applyAlignment="1" applyProtection="1">
      <alignment horizontal="left" vertical="center"/>
    </xf>
    <xf numFmtId="0" fontId="10" fillId="28" borderId="83" xfId="0" applyFont="1" applyFill="1" applyBorder="1" applyAlignment="1" applyProtection="1">
      <alignment horizontal="center" vertical="center"/>
      <protection locked="0"/>
    </xf>
    <xf numFmtId="0" fontId="10" fillId="28" borderId="94" xfId="0" applyFont="1" applyFill="1" applyBorder="1" applyAlignment="1" applyProtection="1">
      <alignment horizontal="center" vertical="center"/>
      <protection locked="0"/>
    </xf>
    <xf numFmtId="0" fontId="10" fillId="26" borderId="42" xfId="0" applyNumberFormat="1" applyFont="1" applyFill="1" applyBorder="1" applyAlignment="1" applyProtection="1">
      <alignment horizontal="left" vertical="center" wrapText="1"/>
      <protection locked="0"/>
    </xf>
    <xf numFmtId="0" fontId="10" fillId="26" borderId="13" xfId="0" applyNumberFormat="1" applyFont="1" applyFill="1" applyBorder="1" applyAlignment="1" applyProtection="1">
      <alignment horizontal="left" vertical="center" wrapText="1"/>
      <protection locked="0"/>
    </xf>
    <xf numFmtId="0" fontId="10" fillId="26" borderId="91" xfId="0" applyNumberFormat="1" applyFont="1" applyFill="1" applyBorder="1" applyAlignment="1" applyProtection="1">
      <alignment horizontal="left" vertical="center" wrapText="1"/>
      <protection locked="0"/>
    </xf>
    <xf numFmtId="0" fontId="10" fillId="26" borderId="42" xfId="0" applyNumberFormat="1" applyFont="1" applyFill="1" applyBorder="1" applyAlignment="1" applyProtection="1">
      <alignment horizontal="left" vertical="center" wrapText="1" shrinkToFit="1"/>
      <protection locked="0"/>
    </xf>
    <xf numFmtId="0" fontId="10" fillId="26" borderId="13" xfId="0" applyNumberFormat="1" applyFont="1" applyFill="1" applyBorder="1" applyAlignment="1" applyProtection="1">
      <alignment horizontal="left" vertical="center" wrapText="1" shrinkToFit="1"/>
      <protection locked="0"/>
    </xf>
    <xf numFmtId="0" fontId="10" fillId="26" borderId="91" xfId="0" applyNumberFormat="1" applyFont="1" applyFill="1" applyBorder="1" applyAlignment="1" applyProtection="1">
      <alignment horizontal="left" vertical="center" wrapText="1" shrinkToFit="1"/>
      <protection locked="0"/>
    </xf>
    <xf numFmtId="182" fontId="0" fillId="21" borderId="35" xfId="0" applyNumberFormat="1" applyFont="1" applyFill="1" applyBorder="1" applyAlignment="1" applyProtection="1">
      <alignment horizontal="left" vertical="center" shrinkToFit="1"/>
      <protection hidden="1"/>
    </xf>
    <xf numFmtId="182" fontId="0" fillId="21" borderId="78" xfId="0" applyNumberFormat="1" applyFont="1" applyFill="1" applyBorder="1" applyAlignment="1" applyProtection="1">
      <alignment horizontal="left" vertical="center" shrinkToFit="1"/>
      <protection hidden="1"/>
    </xf>
    <xf numFmtId="182" fontId="0" fillId="21" borderId="34" xfId="0" applyNumberFormat="1" applyFont="1" applyFill="1" applyBorder="1" applyAlignment="1" applyProtection="1">
      <alignment horizontal="left" vertical="center" shrinkToFit="1"/>
      <protection hidden="1"/>
    </xf>
    <xf numFmtId="0" fontId="10" fillId="2" borderId="37" xfId="0" applyFont="1" applyFill="1" applyBorder="1" applyAlignment="1" applyProtection="1">
      <alignment horizontal="left" vertical="center" wrapText="1"/>
    </xf>
    <xf numFmtId="0" fontId="10" fillId="2" borderId="56" xfId="0" applyFont="1" applyFill="1" applyBorder="1" applyAlignment="1" applyProtection="1">
      <alignment horizontal="left" vertical="center" wrapText="1"/>
    </xf>
    <xf numFmtId="0" fontId="10" fillId="2" borderId="82"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10" fillId="2" borderId="51" xfId="0" applyFont="1" applyFill="1" applyBorder="1" applyAlignment="1" applyProtection="1">
      <alignment horizontal="left" vertical="center" wrapText="1"/>
    </xf>
    <xf numFmtId="0" fontId="10" fillId="2" borderId="104" xfId="0" applyFont="1" applyFill="1" applyBorder="1" applyAlignment="1" applyProtection="1">
      <alignment horizontal="left" vertical="center" wrapText="1"/>
    </xf>
    <xf numFmtId="0" fontId="10" fillId="5" borderId="42" xfId="2" applyFont="1" applyFill="1" applyBorder="1" applyAlignment="1" applyProtection="1">
      <alignment horizontal="left" vertical="center" wrapText="1"/>
      <protection locked="0"/>
    </xf>
    <xf numFmtId="0" fontId="10" fillId="5" borderId="13" xfId="2" applyFont="1" applyFill="1" applyBorder="1" applyAlignment="1" applyProtection="1">
      <alignment horizontal="left" vertical="center" wrapText="1"/>
      <protection locked="0"/>
    </xf>
    <xf numFmtId="0" fontId="10" fillId="5" borderId="91"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wrapText="1" shrinkToFit="1"/>
      <protection locked="0"/>
    </xf>
    <xf numFmtId="0" fontId="10" fillId="5" borderId="13" xfId="0" applyFont="1" applyFill="1" applyBorder="1" applyAlignment="1" applyProtection="1">
      <alignment horizontal="left" vertical="center" wrapText="1" shrinkToFit="1"/>
      <protection locked="0"/>
    </xf>
    <xf numFmtId="0" fontId="10" fillId="5" borderId="91" xfId="0" applyFont="1" applyFill="1" applyBorder="1" applyAlignment="1" applyProtection="1">
      <alignment horizontal="left" vertical="center" wrapText="1" shrinkToFit="1"/>
      <protection locked="0"/>
    </xf>
    <xf numFmtId="0" fontId="10" fillId="2" borderId="68" xfId="0" applyFont="1" applyFill="1" applyBorder="1" applyAlignment="1" applyProtection="1">
      <alignment horizontal="center" vertical="center"/>
    </xf>
    <xf numFmtId="0" fontId="10" fillId="2" borderId="35" xfId="0" applyFont="1" applyFill="1" applyBorder="1" applyAlignment="1" applyProtection="1">
      <alignment horizontal="left" vertical="center"/>
    </xf>
    <xf numFmtId="0" fontId="10" fillId="2" borderId="78" xfId="0" applyFont="1" applyFill="1" applyBorder="1" applyAlignment="1" applyProtection="1">
      <alignment horizontal="left" vertical="center"/>
    </xf>
    <xf numFmtId="0" fontId="10" fillId="4" borderId="42"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91" xfId="0" applyFont="1" applyFill="1" applyBorder="1" applyAlignment="1" applyProtection="1">
      <alignment horizontal="center" vertical="center" shrinkToFit="1"/>
      <protection locked="0"/>
    </xf>
    <xf numFmtId="0" fontId="10" fillId="32" borderId="193" xfId="0" applyFont="1" applyFill="1" applyBorder="1" applyAlignment="1" applyProtection="1">
      <alignment horizontal="center" vertical="center"/>
    </xf>
    <xf numFmtId="0" fontId="11" fillId="2" borderId="48" xfId="0" applyFont="1" applyFill="1" applyBorder="1" applyAlignment="1" applyProtection="1">
      <alignment horizontal="left" vertical="center" wrapText="1"/>
    </xf>
    <xf numFmtId="0" fontId="11" fillId="2" borderId="49" xfId="0" applyFont="1" applyFill="1" applyBorder="1" applyAlignment="1" applyProtection="1">
      <alignment horizontal="left" vertical="center" wrapText="1"/>
    </xf>
    <xf numFmtId="0" fontId="11" fillId="2" borderId="102" xfId="0" applyFont="1" applyFill="1" applyBorder="1" applyAlignment="1" applyProtection="1">
      <alignment horizontal="left" vertical="center" wrapText="1"/>
    </xf>
    <xf numFmtId="0" fontId="11" fillId="2" borderId="35" xfId="0" applyFont="1" applyFill="1" applyBorder="1" applyAlignment="1" applyProtection="1">
      <alignment horizontal="left" vertical="center" wrapText="1"/>
    </xf>
    <xf numFmtId="0" fontId="11" fillId="2" borderId="78" xfId="0" applyFont="1" applyFill="1" applyBorder="1" applyAlignment="1" applyProtection="1">
      <alignment horizontal="left" vertical="center" wrapText="1"/>
    </xf>
    <xf numFmtId="0" fontId="11" fillId="2" borderId="88" xfId="0" applyFont="1" applyFill="1" applyBorder="1" applyAlignment="1" applyProtection="1">
      <alignment horizontal="left" vertical="center" wrapText="1"/>
    </xf>
    <xf numFmtId="0" fontId="10" fillId="5" borderId="110" xfId="0" applyFont="1" applyFill="1" applyBorder="1" applyAlignment="1" applyProtection="1">
      <alignment horizontal="left" vertical="center" wrapText="1" shrinkToFit="1"/>
      <protection locked="0"/>
    </xf>
    <xf numFmtId="0" fontId="10" fillId="5" borderId="116" xfId="0" applyFont="1" applyFill="1" applyBorder="1" applyAlignment="1" applyProtection="1">
      <alignment horizontal="left" vertical="center" wrapText="1" shrinkToFit="1"/>
      <protection locked="0"/>
    </xf>
    <xf numFmtId="0" fontId="10" fillId="5" borderId="93" xfId="0" applyFont="1" applyFill="1" applyBorder="1" applyAlignment="1" applyProtection="1">
      <alignment horizontal="left" vertical="center" wrapText="1" shrinkToFit="1"/>
      <protection locked="0"/>
    </xf>
    <xf numFmtId="0" fontId="10" fillId="2" borderId="8" xfId="0"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10" fillId="26" borderId="1" xfId="0" applyFont="1" applyFill="1" applyBorder="1" applyAlignment="1" applyProtection="1">
      <alignment horizontal="left" vertical="center" wrapText="1" shrinkToFit="1"/>
      <protection locked="0"/>
    </xf>
    <xf numFmtId="0" fontId="10" fillId="5" borderId="1" xfId="2" applyFont="1" applyFill="1" applyBorder="1" applyAlignment="1" applyProtection="1">
      <alignment horizontal="left" vertical="center" wrapText="1"/>
      <protection locked="0"/>
    </xf>
    <xf numFmtId="0" fontId="10" fillId="5" borderId="42" xfId="0" applyFont="1" applyFill="1" applyBorder="1" applyAlignment="1" applyProtection="1">
      <alignment horizontal="left" vertical="center"/>
      <protection locked="0"/>
    </xf>
    <xf numFmtId="0" fontId="10" fillId="5" borderId="13" xfId="0" applyFont="1" applyFill="1" applyBorder="1" applyAlignment="1" applyProtection="1">
      <alignment horizontal="left" vertical="center"/>
      <protection locked="0"/>
    </xf>
    <xf numFmtId="0" fontId="10" fillId="5" borderId="91" xfId="0" applyFont="1" applyFill="1" applyBorder="1" applyAlignment="1" applyProtection="1">
      <alignment horizontal="left" vertical="center"/>
      <protection locked="0"/>
    </xf>
    <xf numFmtId="0" fontId="10" fillId="5" borderId="92" xfId="0" applyFont="1" applyFill="1" applyBorder="1" applyAlignment="1" applyProtection="1">
      <alignment horizontal="left" vertical="center"/>
      <protection locked="0"/>
    </xf>
    <xf numFmtId="0" fontId="10" fillId="2" borderId="71" xfId="0" applyFont="1" applyFill="1" applyBorder="1" applyAlignment="1" applyProtection="1">
      <alignment horizontal="center" vertical="center"/>
    </xf>
    <xf numFmtId="0" fontId="10" fillId="2" borderId="67"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1" borderId="37" xfId="0" applyFont="1" applyFill="1" applyBorder="1" applyAlignment="1" applyProtection="1">
      <alignment horizontal="left" vertical="center"/>
    </xf>
    <xf numFmtId="0" fontId="10" fillId="21" borderId="56" xfId="0" applyFont="1" applyFill="1" applyBorder="1" applyAlignment="1" applyProtection="1">
      <alignment horizontal="left" vertical="center"/>
    </xf>
    <xf numFmtId="0" fontId="10" fillId="21" borderId="82" xfId="0" applyFont="1" applyFill="1" applyBorder="1" applyAlignment="1" applyProtection="1">
      <alignment horizontal="left" vertical="center"/>
    </xf>
    <xf numFmtId="0" fontId="10" fillId="21" borderId="105" xfId="0" applyFont="1" applyFill="1" applyBorder="1" applyAlignment="1" applyProtection="1">
      <alignment vertical="center"/>
    </xf>
    <xf numFmtId="0" fontId="10" fillId="21" borderId="100" xfId="0" applyFont="1" applyFill="1" applyBorder="1" applyAlignment="1" applyProtection="1">
      <alignment vertical="center"/>
    </xf>
    <xf numFmtId="0" fontId="10" fillId="21" borderId="111" xfId="0" applyFont="1" applyFill="1" applyBorder="1" applyAlignment="1" applyProtection="1">
      <alignment vertical="center"/>
    </xf>
    <xf numFmtId="0" fontId="28" fillId="2" borderId="6" xfId="0" applyFont="1"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10"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xf>
    <xf numFmtId="0" fontId="10" fillId="2" borderId="222" xfId="0" applyFont="1" applyFill="1" applyBorder="1" applyAlignment="1" applyProtection="1">
      <alignment horizontal="center" vertical="center" wrapText="1"/>
    </xf>
    <xf numFmtId="0" fontId="0" fillId="0" borderId="71" xfId="0" applyFont="1" applyBorder="1" applyAlignment="1">
      <alignment horizontal="center" vertical="center" wrapText="1"/>
    </xf>
    <xf numFmtId="0" fontId="0" fillId="0" borderId="68" xfId="0" applyFont="1" applyBorder="1" applyAlignment="1">
      <alignment horizontal="center" vertical="center" wrapText="1"/>
    </xf>
    <xf numFmtId="0" fontId="11" fillId="2" borderId="17"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36"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1" fillId="2" borderId="104"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18" fillId="21" borderId="17" xfId="0" applyFont="1" applyFill="1" applyBorder="1" applyAlignment="1" applyProtection="1">
      <alignment horizontal="left" vertical="center" wrapText="1"/>
    </xf>
    <xf numFmtId="0" fontId="18" fillId="21" borderId="0" xfId="0" applyFont="1" applyFill="1" applyBorder="1" applyAlignment="1" applyProtection="1">
      <alignment horizontal="left" vertical="center" wrapText="1"/>
    </xf>
    <xf numFmtId="0" fontId="18" fillId="21" borderId="29" xfId="0" applyFont="1" applyFill="1" applyBorder="1" applyAlignment="1" applyProtection="1">
      <alignment horizontal="left" vertical="center" wrapText="1"/>
    </xf>
    <xf numFmtId="0" fontId="10" fillId="5" borderId="1"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center" vertical="center"/>
    </xf>
    <xf numFmtId="0" fontId="23" fillId="21" borderId="37" xfId="0" applyFont="1" applyFill="1" applyBorder="1" applyAlignment="1" applyProtection="1">
      <alignment horizontal="left" vertical="center" wrapText="1"/>
    </xf>
    <xf numFmtId="0" fontId="23" fillId="21" borderId="56" xfId="0" applyFont="1" applyFill="1" applyBorder="1" applyAlignment="1" applyProtection="1">
      <alignment horizontal="left" vertical="center" wrapText="1"/>
    </xf>
    <xf numFmtId="0" fontId="23" fillId="21" borderId="0" xfId="0" applyFont="1" applyFill="1" applyBorder="1" applyAlignment="1" applyProtection="1">
      <alignment horizontal="left" vertical="center" wrapText="1"/>
    </xf>
    <xf numFmtId="0" fontId="23" fillId="21" borderId="29"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0" fillId="27" borderId="177" xfId="0" applyFont="1" applyFill="1" applyBorder="1" applyAlignment="1" applyProtection="1">
      <alignment vertical="top" wrapText="1"/>
      <protection locked="0"/>
    </xf>
    <xf numFmtId="0" fontId="10" fillId="27" borderId="137" xfId="0" applyFont="1" applyFill="1" applyBorder="1" applyAlignment="1" applyProtection="1">
      <alignment vertical="top"/>
      <protection locked="0"/>
    </xf>
    <xf numFmtId="0" fontId="10" fillId="27" borderId="178" xfId="0" applyFont="1" applyFill="1" applyBorder="1" applyAlignment="1" applyProtection="1">
      <alignment vertical="top"/>
      <protection locked="0"/>
    </xf>
    <xf numFmtId="0" fontId="10" fillId="27" borderId="123" xfId="0" applyFont="1" applyFill="1" applyBorder="1" applyAlignment="1" applyProtection="1">
      <alignment vertical="top"/>
      <protection locked="0"/>
    </xf>
    <xf numFmtId="0" fontId="10" fillId="27" borderId="0" xfId="0" applyFont="1" applyFill="1" applyBorder="1" applyAlignment="1" applyProtection="1">
      <alignment vertical="top"/>
      <protection locked="0"/>
    </xf>
    <xf numFmtId="0" fontId="10" fillId="27" borderId="150" xfId="0" applyFont="1" applyFill="1" applyBorder="1" applyAlignment="1" applyProtection="1">
      <alignment vertical="top"/>
      <protection locked="0"/>
    </xf>
    <xf numFmtId="0" fontId="10" fillId="27" borderId="179" xfId="0" applyFont="1" applyFill="1" applyBorder="1" applyAlignment="1" applyProtection="1">
      <alignment vertical="top"/>
      <protection locked="0"/>
    </xf>
    <xf numFmtId="0" fontId="10" fillId="27" borderId="57" xfId="0" applyFont="1" applyFill="1" applyBorder="1" applyAlignment="1" applyProtection="1">
      <alignment vertical="top"/>
      <protection locked="0"/>
    </xf>
    <xf numFmtId="0" fontId="10" fillId="27" borderId="180" xfId="0" applyFont="1" applyFill="1" applyBorder="1" applyAlignment="1" applyProtection="1">
      <alignment vertical="top"/>
      <protection locked="0"/>
    </xf>
    <xf numFmtId="0" fontId="10" fillId="27" borderId="42" xfId="0" applyFont="1" applyFill="1" applyBorder="1" applyAlignment="1" applyProtection="1">
      <alignment horizontal="center" vertical="center"/>
      <protection locked="0"/>
    </xf>
    <xf numFmtId="0" fontId="10" fillId="27" borderId="13" xfId="0" applyFont="1" applyFill="1" applyBorder="1" applyAlignment="1" applyProtection="1">
      <alignment horizontal="center" vertical="center"/>
      <protection locked="0"/>
    </xf>
    <xf numFmtId="0" fontId="10" fillId="27" borderId="91"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182" fontId="0" fillId="0" borderId="35" xfId="0" applyNumberFormat="1" applyFont="1" applyFill="1" applyBorder="1" applyAlignment="1" applyProtection="1">
      <alignment horizontal="left" vertical="center" shrinkToFit="1"/>
      <protection hidden="1"/>
    </xf>
    <xf numFmtId="182" fontId="0" fillId="0" borderId="78" xfId="0" applyNumberFormat="1" applyFont="1" applyFill="1" applyBorder="1" applyAlignment="1" applyProtection="1">
      <alignment horizontal="left" vertical="center" shrinkToFit="1"/>
      <protection hidden="1"/>
    </xf>
    <xf numFmtId="182" fontId="0" fillId="0" borderId="34" xfId="0" applyNumberFormat="1" applyFont="1" applyFill="1" applyBorder="1" applyAlignment="1" applyProtection="1">
      <alignment horizontal="left" vertical="center" shrinkToFit="1"/>
      <protection hidden="1"/>
    </xf>
    <xf numFmtId="0" fontId="10" fillId="0" borderId="0" xfId="0" applyFont="1" applyAlignment="1" applyProtection="1">
      <alignment horizontal="left" vertical="center" wrapText="1"/>
    </xf>
    <xf numFmtId="0" fontId="28" fillId="0" borderId="173" xfId="0" applyFont="1" applyFill="1" applyBorder="1" applyAlignment="1" applyProtection="1">
      <alignment horizontal="left" vertical="center" wrapText="1"/>
    </xf>
    <xf numFmtId="0" fontId="28" fillId="0" borderId="174" xfId="0" applyFont="1" applyFill="1" applyBorder="1" applyAlignment="1" applyProtection="1">
      <alignment horizontal="left" vertical="center" wrapText="1"/>
    </xf>
    <xf numFmtId="0" fontId="28" fillId="0" borderId="67"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29" xfId="0" applyFill="1" applyBorder="1" applyAlignment="1" applyProtection="1">
      <alignment horizontal="left" vertical="top" wrapText="1"/>
    </xf>
    <xf numFmtId="0" fontId="0" fillId="0" borderId="51" xfId="0" applyFill="1" applyBorder="1" applyAlignment="1" applyProtection="1">
      <alignment horizontal="left" vertical="top" wrapText="1"/>
    </xf>
    <xf numFmtId="0" fontId="0" fillId="0" borderId="60" xfId="0" applyFill="1" applyBorder="1" applyAlignment="1" applyProtection="1">
      <alignment horizontal="left" vertical="top" wrapText="1"/>
    </xf>
    <xf numFmtId="0" fontId="10" fillId="0" borderId="202" xfId="0" applyFont="1" applyFill="1" applyBorder="1" applyAlignment="1" applyProtection="1">
      <alignment horizontal="left" vertical="center"/>
    </xf>
    <xf numFmtId="0" fontId="10" fillId="0" borderId="198" xfId="0" applyFont="1" applyFill="1" applyBorder="1" applyAlignment="1" applyProtection="1">
      <alignment horizontal="left" vertical="center"/>
    </xf>
    <xf numFmtId="0" fontId="10" fillId="0" borderId="68" xfId="0" applyFont="1" applyFill="1" applyBorder="1" applyAlignment="1" applyProtection="1">
      <alignment horizontal="left" vertical="center"/>
    </xf>
    <xf numFmtId="0" fontId="10" fillId="0" borderId="138" xfId="0" applyFont="1" applyFill="1" applyBorder="1" applyAlignment="1" applyProtection="1">
      <alignment horizontal="left" vertical="center"/>
    </xf>
    <xf numFmtId="0" fontId="50" fillId="40" borderId="0" xfId="0" applyFont="1" applyFill="1" applyBorder="1" applyAlignment="1" applyProtection="1">
      <alignment horizontal="left" vertical="top" wrapText="1"/>
      <protection hidden="1"/>
    </xf>
    <xf numFmtId="0" fontId="10" fillId="45" borderId="1" xfId="0" applyFont="1" applyFill="1" applyBorder="1" applyAlignment="1" applyProtection="1">
      <alignment horizontal="center" vertical="center" wrapText="1"/>
      <protection locked="0"/>
    </xf>
    <xf numFmtId="0" fontId="10" fillId="40" borderId="0" xfId="0" applyFont="1" applyFill="1" applyBorder="1" applyAlignment="1" applyProtection="1">
      <alignment vertical="center" wrapText="1"/>
    </xf>
    <xf numFmtId="0" fontId="10" fillId="40" borderId="126" xfId="0" applyFont="1" applyFill="1" applyBorder="1" applyAlignment="1" applyProtection="1">
      <alignment horizontal="left" vertical="center" wrapText="1"/>
    </xf>
    <xf numFmtId="0" fontId="10" fillId="41" borderId="1" xfId="0" applyFont="1" applyFill="1" applyBorder="1" applyAlignment="1" applyProtection="1">
      <alignment horizontal="center" vertical="center" wrapText="1"/>
    </xf>
    <xf numFmtId="0" fontId="10" fillId="40" borderId="1" xfId="0" applyFont="1" applyFill="1" applyBorder="1" applyAlignment="1" applyProtection="1">
      <alignment horizontal="center" vertical="center" wrapText="1"/>
    </xf>
    <xf numFmtId="0" fontId="13" fillId="40" borderId="0" xfId="0" applyFont="1" applyFill="1" applyBorder="1" applyAlignment="1" applyProtection="1">
      <alignment horizontal="center" vertical="center" wrapText="1"/>
    </xf>
    <xf numFmtId="0" fontId="51" fillId="40" borderId="0" xfId="0" applyFont="1" applyFill="1" applyBorder="1" applyAlignment="1" applyProtection="1">
      <alignment horizontal="right" vertical="center" shrinkToFit="1"/>
    </xf>
    <xf numFmtId="0" fontId="11" fillId="42" borderId="41" xfId="0" applyFont="1" applyFill="1" applyBorder="1" applyAlignment="1" applyProtection="1">
      <alignment horizontal="center" vertical="center" wrapText="1"/>
    </xf>
    <xf numFmtId="0" fontId="11" fillId="42" borderId="78" xfId="0" applyFont="1" applyFill="1" applyBorder="1" applyAlignment="1" applyProtection="1">
      <alignment horizontal="center" vertical="center" wrapText="1"/>
    </xf>
    <xf numFmtId="0" fontId="11" fillId="42" borderId="34" xfId="0" applyFont="1" applyFill="1" applyBorder="1" applyAlignment="1" applyProtection="1">
      <alignment horizontal="center" vertical="center" wrapText="1"/>
    </xf>
    <xf numFmtId="0" fontId="10" fillId="47" borderId="35" xfId="0" applyFont="1" applyFill="1" applyBorder="1" applyAlignment="1" applyProtection="1">
      <alignment horizontal="left" vertical="center" wrapText="1"/>
    </xf>
    <xf numFmtId="0" fontId="10" fillId="47" borderId="78" xfId="0" applyFont="1" applyFill="1" applyBorder="1" applyAlignment="1" applyProtection="1">
      <alignment horizontal="left" vertical="center" wrapText="1"/>
    </xf>
    <xf numFmtId="0" fontId="10" fillId="47" borderId="34" xfId="0" applyFont="1" applyFill="1" applyBorder="1" applyAlignment="1" applyProtection="1">
      <alignment horizontal="left" vertical="center" wrapText="1"/>
    </xf>
    <xf numFmtId="0" fontId="10" fillId="45" borderId="35" xfId="0" applyFont="1" applyFill="1" applyBorder="1" applyAlignment="1" applyProtection="1">
      <alignment horizontal="left" vertical="center" wrapText="1"/>
      <protection locked="0"/>
    </xf>
    <xf numFmtId="0" fontId="10" fillId="45" borderId="78" xfId="0" applyFont="1" applyFill="1" applyBorder="1" applyAlignment="1" applyProtection="1">
      <alignment horizontal="left" vertical="center" wrapText="1"/>
      <protection locked="0"/>
    </xf>
    <xf numFmtId="0" fontId="10" fillId="45" borderId="34" xfId="0" applyFont="1" applyFill="1" applyBorder="1" applyAlignment="1" applyProtection="1">
      <alignment horizontal="left" vertical="center" wrapText="1"/>
      <protection locked="0"/>
    </xf>
    <xf numFmtId="0" fontId="10" fillId="0" borderId="174" xfId="0" applyFont="1" applyFill="1" applyBorder="1" applyAlignment="1" applyProtection="1">
      <alignment horizontal="left" vertical="center" wrapText="1"/>
      <protection locked="0"/>
    </xf>
    <xf numFmtId="0" fontId="47" fillId="21" borderId="0" xfId="0" applyFont="1" applyFill="1" applyAlignment="1" applyProtection="1">
      <alignment horizontal="left" vertical="top" wrapText="1"/>
      <protection hidden="1"/>
    </xf>
    <xf numFmtId="0" fontId="72" fillId="22" borderId="0" xfId="0" applyFont="1" applyFill="1" applyAlignment="1" applyProtection="1">
      <alignment horizontal="center" vertical="center"/>
    </xf>
    <xf numFmtId="0" fontId="2" fillId="22" borderId="0" xfId="0" applyFont="1" applyFill="1" applyAlignment="1" applyProtection="1">
      <alignment horizontal="left" vertical="center" wrapText="1"/>
    </xf>
    <xf numFmtId="0" fontId="18" fillId="0" borderId="0" xfId="0" applyFont="1" applyFill="1" applyBorder="1" applyAlignment="1" applyProtection="1">
      <alignment horizontal="left" vertical="center" wrapText="1"/>
    </xf>
    <xf numFmtId="182" fontId="2" fillId="22" borderId="35" xfId="0" applyNumberFormat="1" applyFont="1" applyFill="1" applyBorder="1" applyAlignment="1" applyProtection="1">
      <alignment horizontal="center" vertical="center" shrinkToFit="1"/>
      <protection hidden="1"/>
    </xf>
    <xf numFmtId="182" fontId="2" fillId="22" borderId="78" xfId="0" applyNumberFormat="1" applyFont="1" applyFill="1" applyBorder="1" applyAlignment="1" applyProtection="1">
      <alignment horizontal="center" vertical="center" shrinkToFit="1"/>
      <protection hidden="1"/>
    </xf>
    <xf numFmtId="182" fontId="2" fillId="22" borderId="34" xfId="0" applyNumberFormat="1" applyFont="1" applyFill="1" applyBorder="1" applyAlignment="1" applyProtection="1">
      <alignment horizontal="center" vertical="center" shrinkToFit="1"/>
      <protection hidden="1"/>
    </xf>
    <xf numFmtId="0" fontId="18" fillId="27" borderId="42" xfId="0" applyFont="1" applyFill="1" applyBorder="1" applyAlignment="1" applyProtection="1">
      <alignment horizontal="left" vertical="center"/>
      <protection locked="0"/>
    </xf>
    <xf numFmtId="0" fontId="18" fillId="27" borderId="13" xfId="0" applyFont="1" applyFill="1" applyBorder="1" applyAlignment="1" applyProtection="1">
      <alignment horizontal="left" vertical="center"/>
      <protection locked="0"/>
    </xf>
    <xf numFmtId="0" fontId="18" fillId="32" borderId="42" xfId="0" applyFont="1" applyFill="1" applyBorder="1" applyAlignment="1" applyProtection="1">
      <alignment horizontal="left" vertical="center"/>
      <protection locked="0"/>
    </xf>
    <xf numFmtId="0" fontId="18" fillId="32" borderId="13" xfId="0" applyFont="1" applyFill="1" applyBorder="1" applyAlignment="1" applyProtection="1">
      <alignment horizontal="left" vertical="center"/>
      <protection locked="0"/>
    </xf>
    <xf numFmtId="0" fontId="18" fillId="32" borderId="105" xfId="0" applyFont="1" applyFill="1" applyBorder="1" applyAlignment="1" applyProtection="1">
      <alignment horizontal="center" vertical="center"/>
    </xf>
    <xf numFmtId="0" fontId="18" fillId="32" borderId="100" xfId="0" applyFont="1" applyFill="1" applyBorder="1" applyAlignment="1" applyProtection="1">
      <alignment horizontal="center" vertical="center"/>
    </xf>
    <xf numFmtId="0" fontId="10" fillId="21" borderId="0" xfId="0" applyFont="1" applyFill="1" applyBorder="1" applyAlignment="1" applyProtection="1">
      <alignment horizontal="left" vertical="center"/>
    </xf>
    <xf numFmtId="182" fontId="3" fillId="21" borderId="78" xfId="0" applyNumberFormat="1" applyFont="1" applyFill="1" applyBorder="1" applyAlignment="1" applyProtection="1">
      <alignment horizontal="left" vertical="center" shrinkToFit="1"/>
      <protection hidden="1"/>
    </xf>
    <xf numFmtId="0" fontId="20" fillId="2" borderId="17" xfId="0" applyFont="1" applyFill="1" applyBorder="1" applyAlignment="1" applyProtection="1">
      <alignment horizontal="left" vertical="center" wrapText="1"/>
    </xf>
    <xf numFmtId="0" fontId="0" fillId="0" borderId="94" xfId="0" applyBorder="1" applyAlignment="1">
      <alignment horizontal="left" vertical="center" wrapText="1"/>
    </xf>
    <xf numFmtId="0" fontId="10" fillId="21" borderId="0" xfId="0" applyFont="1" applyFill="1" applyBorder="1" applyAlignment="1" applyProtection="1">
      <alignment horizontal="left" vertical="center" wrapText="1"/>
    </xf>
    <xf numFmtId="0" fontId="10" fillId="2" borderId="219" xfId="0" applyFont="1" applyFill="1" applyBorder="1" applyAlignment="1" applyProtection="1">
      <alignment horizontal="center" vertical="center"/>
    </xf>
    <xf numFmtId="0" fontId="0" fillId="0" borderId="71" xfId="0" applyBorder="1" applyAlignment="1">
      <alignment horizontal="center" vertical="center"/>
    </xf>
    <xf numFmtId="0" fontId="0" fillId="0" borderId="68" xfId="0" applyBorder="1" applyAlignment="1">
      <alignment horizontal="center" vertical="center"/>
    </xf>
    <xf numFmtId="0" fontId="13" fillId="21" borderId="0" xfId="3" applyFont="1" applyFill="1" applyAlignment="1" applyProtection="1">
      <alignment horizontal="center" vertical="center" wrapText="1"/>
    </xf>
    <xf numFmtId="49" fontId="10" fillId="5" borderId="42" xfId="0" applyNumberFormat="1" applyFont="1" applyFill="1" applyBorder="1" applyAlignment="1" applyProtection="1">
      <alignment horizontal="left" vertical="center"/>
      <protection locked="0"/>
    </xf>
    <xf numFmtId="49" fontId="10" fillId="5" borderId="13" xfId="0" applyNumberFormat="1" applyFont="1" applyFill="1" applyBorder="1" applyAlignment="1" applyProtection="1">
      <alignment horizontal="left" vertical="center"/>
      <protection locked="0"/>
    </xf>
    <xf numFmtId="49" fontId="10" fillId="5" borderId="91" xfId="0" applyNumberFormat="1" applyFont="1" applyFill="1" applyBorder="1" applyAlignment="1" applyProtection="1">
      <alignment horizontal="left" vertical="center"/>
      <protection locked="0"/>
    </xf>
    <xf numFmtId="0" fontId="10" fillId="5" borderId="42" xfId="0" applyNumberFormat="1" applyFont="1" applyFill="1" applyBorder="1" applyAlignment="1" applyProtection="1">
      <alignment horizontal="left" vertical="center"/>
      <protection locked="0"/>
    </xf>
    <xf numFmtId="0" fontId="10" fillId="5" borderId="13" xfId="0" applyNumberFormat="1" applyFont="1" applyFill="1" applyBorder="1" applyAlignment="1" applyProtection="1">
      <alignment horizontal="left" vertical="center"/>
      <protection locked="0"/>
    </xf>
    <xf numFmtId="0" fontId="10" fillId="5" borderId="91" xfId="0" applyNumberFormat="1" applyFont="1" applyFill="1" applyBorder="1" applyAlignment="1" applyProtection="1">
      <alignment horizontal="left" vertical="center"/>
      <protection locked="0"/>
    </xf>
    <xf numFmtId="0" fontId="0" fillId="2" borderId="17" xfId="0" applyFont="1" applyFill="1" applyBorder="1" applyAlignment="1" applyProtection="1">
      <alignment horizontal="center" vertical="center" wrapText="1"/>
    </xf>
    <xf numFmtId="0" fontId="0" fillId="0" borderId="94" xfId="0" applyBorder="1" applyAlignment="1">
      <alignment horizontal="center" vertical="center" wrapText="1"/>
    </xf>
    <xf numFmtId="0" fontId="0" fillId="2" borderId="138" xfId="0" applyFont="1" applyFill="1" applyBorder="1" applyAlignment="1" applyProtection="1">
      <alignment horizontal="center" vertical="center" wrapText="1"/>
    </xf>
    <xf numFmtId="0" fontId="0" fillId="0" borderId="158" xfId="0" applyBorder="1" applyAlignment="1">
      <alignment horizontal="center" vertical="center" wrapText="1"/>
    </xf>
    <xf numFmtId="0" fontId="10" fillId="2" borderId="35" xfId="0" applyFont="1" applyFill="1" applyBorder="1" applyAlignment="1" applyProtection="1">
      <alignment horizontal="left" vertical="center" wrapText="1"/>
    </xf>
    <xf numFmtId="0" fontId="10" fillId="2" borderId="78" xfId="0" applyFont="1" applyFill="1" applyBorder="1" applyAlignment="1" applyProtection="1">
      <alignment horizontal="left" vertical="center" wrapText="1"/>
    </xf>
    <xf numFmtId="0" fontId="10" fillId="5" borderId="147"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xf>
    <xf numFmtId="0" fontId="28" fillId="2" borderId="78" xfId="0" applyFont="1" applyFill="1" applyBorder="1" applyAlignment="1" applyProtection="1">
      <alignment horizontal="left" vertical="center"/>
    </xf>
    <xf numFmtId="0" fontId="28" fillId="2" borderId="56" xfId="0" applyFont="1" applyFill="1" applyBorder="1" applyAlignment="1" applyProtection="1">
      <alignment horizontal="left" vertical="center"/>
    </xf>
    <xf numFmtId="180" fontId="10" fillId="29" borderId="1" xfId="0" applyNumberFormat="1" applyFont="1" applyFill="1" applyBorder="1" applyAlignment="1" applyProtection="1">
      <alignment horizontal="center" vertical="center"/>
      <protection locked="0"/>
    </xf>
    <xf numFmtId="0" fontId="0" fillId="2" borderId="69" xfId="0" applyFill="1" applyBorder="1" applyAlignment="1" applyProtection="1">
      <alignment horizontal="left" vertical="center" wrapText="1"/>
    </xf>
    <xf numFmtId="0" fontId="0" fillId="2" borderId="74" xfId="0" applyFill="1" applyBorder="1" applyAlignment="1" applyProtection="1">
      <alignment horizontal="left" vertical="center" wrapText="1"/>
    </xf>
    <xf numFmtId="0" fontId="3" fillId="2" borderId="71" xfId="0" applyFont="1" applyFill="1" applyBorder="1" applyAlignment="1" applyProtection="1">
      <alignment horizontal="center" vertical="center" wrapText="1"/>
    </xf>
    <xf numFmtId="0" fontId="3" fillId="2" borderId="68" xfId="0" applyFont="1" applyFill="1" applyBorder="1" applyAlignment="1" applyProtection="1">
      <alignment horizontal="center" vertical="center" wrapText="1"/>
    </xf>
    <xf numFmtId="0" fontId="28" fillId="2" borderId="6" xfId="0" applyFont="1" applyFill="1" applyBorder="1" applyAlignment="1" applyProtection="1">
      <alignment horizontal="left" vertical="center"/>
    </xf>
    <xf numFmtId="0" fontId="28" fillId="2" borderId="4"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10" fillId="2" borderId="48" xfId="0" applyFont="1" applyFill="1" applyBorder="1" applyAlignment="1" applyProtection="1">
      <alignment horizontal="center" vertical="center" wrapText="1"/>
    </xf>
    <xf numFmtId="0" fontId="10" fillId="2" borderId="200"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91" xfId="0" applyFont="1" applyFill="1" applyBorder="1" applyAlignment="1" applyProtection="1">
      <alignment horizontal="center" vertical="center"/>
    </xf>
    <xf numFmtId="0" fontId="10" fillId="2" borderId="16"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0" fontId="0" fillId="0" borderId="206" xfId="0" applyFont="1" applyFill="1" applyBorder="1" applyAlignment="1" applyProtection="1">
      <alignment horizontal="center" vertical="center" shrinkToFit="1"/>
      <protection locked="0"/>
    </xf>
    <xf numFmtId="0" fontId="0" fillId="0" borderId="193" xfId="0" applyFont="1" applyFill="1" applyBorder="1" applyAlignment="1" applyProtection="1">
      <alignment horizontal="center" vertical="center" shrinkToFit="1"/>
      <protection locked="0"/>
    </xf>
    <xf numFmtId="0" fontId="0" fillId="0" borderId="205" xfId="0" applyFont="1" applyFill="1" applyBorder="1" applyAlignment="1" applyProtection="1">
      <alignment horizontal="center" vertical="center" shrinkToFit="1"/>
      <protection locked="0"/>
    </xf>
    <xf numFmtId="0" fontId="0" fillId="34" borderId="203" xfId="0" applyFill="1" applyBorder="1" applyAlignment="1" applyProtection="1">
      <alignment horizontal="left" vertical="center"/>
    </xf>
    <xf numFmtId="0" fontId="0" fillId="0" borderId="204" xfId="0" applyFont="1" applyFill="1" applyBorder="1" applyAlignment="1" applyProtection="1">
      <alignment horizontal="center" vertical="center" shrinkToFit="1"/>
      <protection locked="0"/>
    </xf>
    <xf numFmtId="0" fontId="0" fillId="0" borderId="203" xfId="0" applyFont="1" applyFill="1" applyBorder="1" applyAlignment="1" applyProtection="1">
      <alignment horizontal="center" vertical="center" shrinkToFit="1"/>
      <protection locked="0"/>
    </xf>
    <xf numFmtId="0" fontId="0" fillId="0" borderId="173" xfId="0"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0" fontId="0" fillId="4" borderId="42" xfId="0" applyFont="1" applyFill="1" applyBorder="1" applyAlignment="1" applyProtection="1">
      <alignment horizontal="center" vertical="center" shrinkToFit="1"/>
      <protection locked="0"/>
    </xf>
    <xf numFmtId="0" fontId="0" fillId="32" borderId="193" xfId="0" applyFill="1" applyBorder="1" applyAlignment="1" applyProtection="1">
      <alignment horizontal="center" vertical="center"/>
    </xf>
    <xf numFmtId="0" fontId="50" fillId="0" borderId="0" xfId="0" applyFont="1" applyFill="1" applyBorder="1" applyAlignment="1" applyProtection="1">
      <alignment horizontal="left" vertical="top" wrapText="1"/>
      <protection hidden="1"/>
    </xf>
    <xf numFmtId="182" fontId="3" fillId="21" borderId="35" xfId="0" applyNumberFormat="1" applyFont="1" applyFill="1" applyBorder="1" applyAlignment="1" applyProtection="1">
      <alignment horizontal="left" vertical="center" wrapText="1"/>
      <protection hidden="1"/>
    </xf>
    <xf numFmtId="182" fontId="3" fillId="21" borderId="78" xfId="0" applyNumberFormat="1" applyFont="1" applyFill="1" applyBorder="1" applyAlignment="1" applyProtection="1">
      <alignment horizontal="left" vertical="center" wrapText="1"/>
      <protection hidden="1"/>
    </xf>
    <xf numFmtId="182" fontId="3" fillId="21" borderId="34" xfId="0" applyNumberFormat="1" applyFont="1" applyFill="1" applyBorder="1" applyAlignment="1" applyProtection="1">
      <alignment horizontal="left" vertical="center" wrapText="1"/>
      <protection hidden="1"/>
    </xf>
    <xf numFmtId="0" fontId="2" fillId="21" borderId="75" xfId="0" applyFont="1" applyFill="1" applyBorder="1" applyAlignment="1" applyProtection="1">
      <alignment horizontal="center" vertical="center" wrapText="1"/>
    </xf>
    <xf numFmtId="0" fontId="2" fillId="21" borderId="126" xfId="0" applyFont="1" applyFill="1" applyBorder="1" applyAlignment="1" applyProtection="1">
      <alignment horizontal="center" vertical="center" wrapText="1"/>
    </xf>
    <xf numFmtId="0" fontId="2" fillId="21" borderId="41" xfId="0" applyFont="1" applyFill="1" applyBorder="1" applyAlignment="1" applyProtection="1">
      <alignment horizontal="center" vertical="center" wrapText="1"/>
    </xf>
    <xf numFmtId="0" fontId="2" fillId="21" borderId="78" xfId="0" applyFont="1" applyFill="1" applyBorder="1" applyAlignment="1" applyProtection="1">
      <alignment horizontal="center" vertical="center" wrapText="1"/>
    </xf>
    <xf numFmtId="0" fontId="2" fillId="21" borderId="192" xfId="0" applyFont="1" applyFill="1" applyBorder="1" applyAlignment="1" applyProtection="1">
      <alignment horizontal="center" vertical="center" wrapText="1"/>
    </xf>
    <xf numFmtId="0" fontId="0" fillId="21" borderId="84" xfId="0" applyFont="1" applyFill="1" applyBorder="1" applyAlignment="1" applyProtection="1">
      <alignment horizontal="center" vertical="center" wrapText="1"/>
    </xf>
    <xf numFmtId="0" fontId="0" fillId="21" borderId="0" xfId="0" applyFont="1" applyFill="1" applyBorder="1" applyAlignment="1" applyProtection="1">
      <alignment horizontal="center" vertical="center" wrapText="1"/>
    </xf>
    <xf numFmtId="0" fontId="6" fillId="0" borderId="0" xfId="0" applyFont="1" applyFill="1" applyAlignment="1" applyProtection="1">
      <alignment horizontal="left" wrapText="1"/>
    </xf>
    <xf numFmtId="0" fontId="0" fillId="27" borderId="1" xfId="0" applyFill="1" applyBorder="1" applyAlignment="1" applyProtection="1">
      <alignment horizontal="left" vertical="center"/>
      <protection locked="0"/>
    </xf>
    <xf numFmtId="0" fontId="0" fillId="27" borderId="42" xfId="0" applyFill="1" applyBorder="1" applyAlignment="1" applyProtection="1">
      <alignment horizontal="left" vertical="center"/>
      <protection locked="0"/>
    </xf>
    <xf numFmtId="0" fontId="0" fillId="27" borderId="13" xfId="0" applyFill="1" applyBorder="1" applyAlignment="1" applyProtection="1">
      <alignment horizontal="left" vertical="center"/>
      <protection locked="0"/>
    </xf>
    <xf numFmtId="0" fontId="0" fillId="27" borderId="91" xfId="0" applyFill="1" applyBorder="1" applyAlignment="1" applyProtection="1">
      <alignment horizontal="left" vertical="center"/>
      <protection locked="0"/>
    </xf>
    <xf numFmtId="0" fontId="0" fillId="0" borderId="193" xfId="0" applyFont="1" applyFill="1" applyBorder="1" applyAlignment="1" applyProtection="1">
      <alignment horizontal="left" vertical="center"/>
    </xf>
    <xf numFmtId="0" fontId="6" fillId="21" borderId="0" xfId="0" applyFont="1" applyFill="1" applyAlignment="1" applyProtection="1">
      <alignment horizontal="left" wrapText="1"/>
    </xf>
    <xf numFmtId="0" fontId="11" fillId="0" borderId="0" xfId="0" applyFont="1" applyFill="1" applyAlignment="1" applyProtection="1">
      <alignment horizontal="left" vertical="center" wrapText="1"/>
    </xf>
    <xf numFmtId="0" fontId="2" fillId="2" borderId="193" xfId="0" applyFont="1" applyFill="1" applyBorder="1" applyAlignment="1" applyProtection="1">
      <alignment horizontal="center" vertical="center" wrapText="1"/>
    </xf>
    <xf numFmtId="0" fontId="11" fillId="32" borderId="169" xfId="0" applyFont="1" applyFill="1" applyBorder="1" applyAlignment="1" applyProtection="1">
      <alignment horizontal="left" vertical="center" wrapText="1"/>
    </xf>
    <xf numFmtId="0" fontId="11" fillId="32" borderId="170" xfId="0" applyFont="1" applyFill="1" applyBorder="1" applyAlignment="1" applyProtection="1">
      <alignment horizontal="left" vertical="center" wrapText="1"/>
    </xf>
    <xf numFmtId="0" fontId="11" fillId="32" borderId="205" xfId="0" applyFont="1" applyFill="1" applyBorder="1" applyAlignment="1" applyProtection="1">
      <alignment horizontal="left" vertical="center" wrapText="1"/>
    </xf>
    <xf numFmtId="0" fontId="11" fillId="32" borderId="192" xfId="0" applyFont="1" applyFill="1" applyBorder="1" applyAlignment="1" applyProtection="1">
      <alignment horizontal="left" vertical="center" wrapText="1"/>
    </xf>
    <xf numFmtId="0" fontId="0" fillId="32" borderId="205" xfId="0" applyFont="1" applyFill="1" applyBorder="1" applyAlignment="1" applyProtection="1">
      <alignment horizontal="center" vertical="center" wrapText="1"/>
    </xf>
    <xf numFmtId="0" fontId="0" fillId="32" borderId="192" xfId="0" applyFont="1" applyFill="1" applyBorder="1" applyAlignment="1" applyProtection="1">
      <alignment horizontal="center" vertical="center" wrapText="1"/>
    </xf>
    <xf numFmtId="0" fontId="0" fillId="32" borderId="206" xfId="0" applyFont="1" applyFill="1" applyBorder="1" applyAlignment="1" applyProtection="1">
      <alignment horizontal="center" vertical="center" wrapText="1"/>
    </xf>
    <xf numFmtId="0" fontId="11" fillId="32" borderId="173" xfId="0" applyFont="1" applyFill="1" applyBorder="1" applyAlignment="1" applyProtection="1">
      <alignment horizontal="left" vertical="center" wrapText="1"/>
    </xf>
    <xf numFmtId="0" fontId="11" fillId="32" borderId="174" xfId="0" applyFont="1" applyFill="1" applyBorder="1" applyAlignment="1" applyProtection="1">
      <alignment horizontal="left" vertical="center" wrapText="1"/>
    </xf>
    <xf numFmtId="0" fontId="6" fillId="0" borderId="0" xfId="0" applyFont="1" applyFill="1" applyBorder="1" applyAlignment="1" applyProtection="1">
      <alignment horizontal="left" wrapText="1"/>
    </xf>
    <xf numFmtId="0" fontId="74" fillId="27" borderId="42" xfId="0" applyFont="1" applyFill="1" applyBorder="1" applyAlignment="1" applyProtection="1">
      <alignment horizontal="center" vertical="center" wrapText="1"/>
      <protection locked="0"/>
    </xf>
    <xf numFmtId="0" fontId="74" fillId="27" borderId="91" xfId="0" applyFont="1" applyFill="1" applyBorder="1" applyAlignment="1" applyProtection="1">
      <alignment horizontal="center" vertical="center" wrapText="1"/>
      <protection locked="0"/>
    </xf>
    <xf numFmtId="0" fontId="50" fillId="21" borderId="0" xfId="0" applyFont="1" applyFill="1" applyAlignment="1" applyProtection="1">
      <alignment horizontal="left" vertical="top" wrapText="1"/>
      <protection hidden="1"/>
    </xf>
    <xf numFmtId="0" fontId="10" fillId="21" borderId="126" xfId="0" applyFont="1" applyFill="1" applyBorder="1" applyAlignment="1" applyProtection="1">
      <alignment horizontal="left" vertical="center" wrapText="1"/>
    </xf>
    <xf numFmtId="0" fontId="10" fillId="2" borderId="37" xfId="0" applyFont="1" applyFill="1" applyBorder="1" applyAlignment="1" applyProtection="1">
      <alignment horizontal="center" vertical="center"/>
    </xf>
    <xf numFmtId="0" fontId="10" fillId="2" borderId="56" xfId="0" applyFont="1" applyFill="1" applyBorder="1" applyAlignment="1" applyProtection="1">
      <alignment horizontal="center" vertical="center"/>
    </xf>
    <xf numFmtId="0" fontId="10" fillId="2" borderId="67" xfId="0" applyFont="1" applyFill="1" applyBorder="1" applyAlignment="1" applyProtection="1">
      <alignment horizontal="center" vertical="center"/>
    </xf>
    <xf numFmtId="0" fontId="10" fillId="2" borderId="126" xfId="0" applyFont="1" applyFill="1" applyBorder="1" applyAlignment="1" applyProtection="1">
      <alignment horizontal="center" vertical="center"/>
    </xf>
    <xf numFmtId="0" fontId="10" fillId="2" borderId="128" xfId="0" applyFont="1" applyFill="1" applyBorder="1" applyAlignment="1" applyProtection="1">
      <alignment horizontal="center" vertical="center"/>
    </xf>
    <xf numFmtId="0" fontId="10" fillId="2" borderId="53" xfId="0" applyFont="1" applyFill="1" applyBorder="1" applyAlignment="1" applyProtection="1">
      <alignment horizontal="center" vertical="center" shrinkToFit="1"/>
    </xf>
    <xf numFmtId="0" fontId="10" fillId="21" borderId="35" xfId="0" applyFont="1" applyFill="1" applyBorder="1" applyAlignment="1" applyProtection="1">
      <alignment horizontal="left" vertical="center" wrapText="1"/>
    </xf>
    <xf numFmtId="0" fontId="10" fillId="21" borderId="78" xfId="0" applyFont="1" applyFill="1" applyBorder="1" applyAlignment="1" applyProtection="1">
      <alignment horizontal="left" vertical="center" wrapText="1"/>
    </xf>
    <xf numFmtId="0" fontId="10" fillId="21" borderId="34" xfId="0" applyFont="1" applyFill="1" applyBorder="1" applyAlignment="1" applyProtection="1">
      <alignment horizontal="left" vertical="center" wrapText="1"/>
    </xf>
    <xf numFmtId="0" fontId="10" fillId="21" borderId="105" xfId="0" applyFont="1" applyFill="1" applyBorder="1" applyAlignment="1" applyProtection="1">
      <alignment horizontal="left" vertical="center" wrapText="1"/>
    </xf>
    <xf numFmtId="0" fontId="10" fillId="21" borderId="100" xfId="0" applyFont="1" applyFill="1" applyBorder="1" applyAlignment="1" applyProtection="1">
      <alignment horizontal="left" vertical="center" wrapText="1"/>
    </xf>
    <xf numFmtId="0" fontId="10" fillId="21" borderId="109" xfId="0" applyFont="1" applyFill="1" applyBorder="1" applyAlignment="1" applyProtection="1">
      <alignment horizontal="left" vertical="center" wrapText="1"/>
    </xf>
    <xf numFmtId="0" fontId="10" fillId="21" borderId="94" xfId="0" applyFont="1" applyFill="1" applyBorder="1" applyAlignment="1" applyProtection="1">
      <alignment horizontal="left" vertical="center"/>
    </xf>
    <xf numFmtId="0" fontId="1" fillId="55" borderId="42" xfId="19" applyFont="1" applyFill="1" applyBorder="1" applyAlignment="1" applyProtection="1">
      <alignment horizontal="center" vertical="center" wrapText="1"/>
      <protection locked="0"/>
    </xf>
    <xf numFmtId="0" fontId="42" fillId="55" borderId="91" xfId="19" applyFont="1" applyFill="1" applyBorder="1" applyAlignment="1" applyProtection="1">
      <alignment horizontal="center" vertical="center" wrapText="1"/>
      <protection locked="0"/>
    </xf>
    <xf numFmtId="0" fontId="74" fillId="28" borderId="42" xfId="0" applyFont="1" applyFill="1" applyBorder="1" applyAlignment="1" applyProtection="1">
      <alignment horizontal="center" vertical="center" wrapText="1"/>
      <protection locked="0"/>
    </xf>
    <xf numFmtId="0" fontId="74" fillId="28" borderId="91" xfId="0" applyFont="1" applyFill="1" applyBorder="1" applyAlignment="1" applyProtection="1">
      <alignment horizontal="center" vertical="center" wrapText="1"/>
      <protection locked="0"/>
    </xf>
    <xf numFmtId="0" fontId="28" fillId="21" borderId="0" xfId="0" applyFont="1" applyFill="1" applyBorder="1" applyAlignment="1" applyProtection="1">
      <alignment horizontal="left" vertical="center" wrapText="1"/>
    </xf>
    <xf numFmtId="0" fontId="74" fillId="55" borderId="42" xfId="0" applyFont="1" applyFill="1" applyBorder="1" applyAlignment="1" applyProtection="1">
      <alignment horizontal="center" vertical="center" wrapText="1"/>
      <protection locked="0"/>
    </xf>
    <xf numFmtId="0" fontId="74" fillId="55" borderId="91" xfId="0" applyFont="1" applyFill="1" applyBorder="1" applyAlignment="1" applyProtection="1">
      <alignment horizontal="center" vertical="center" wrapText="1"/>
      <protection locked="0"/>
    </xf>
    <xf numFmtId="0" fontId="3" fillId="2" borderId="200" xfId="0" applyFont="1" applyFill="1" applyBorder="1" applyAlignment="1" applyProtection="1">
      <alignment horizontal="center" vertical="center" wrapText="1"/>
    </xf>
    <xf numFmtId="0" fontId="20" fillId="2" borderId="0" xfId="0" applyFont="1" applyFill="1" applyBorder="1" applyAlignment="1" applyProtection="1">
      <alignment horizontal="left" vertical="center" wrapText="1"/>
    </xf>
    <xf numFmtId="0" fontId="3" fillId="2" borderId="126"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78" xfId="0" applyFont="1" applyFill="1" applyBorder="1" applyAlignment="1" applyProtection="1">
      <alignment horizontal="left" vertical="center" wrapText="1"/>
    </xf>
    <xf numFmtId="0" fontId="0" fillId="2" borderId="200" xfId="0" applyFont="1" applyFill="1" applyBorder="1" applyAlignment="1" applyProtection="1">
      <alignment horizontal="center" vertical="center" wrapText="1"/>
    </xf>
    <xf numFmtId="0" fontId="20" fillId="2" borderId="35" xfId="0" applyFont="1" applyFill="1" applyBorder="1" applyAlignment="1" applyProtection="1">
      <alignment horizontal="left" vertical="center"/>
    </xf>
    <xf numFmtId="0" fontId="20" fillId="2" borderId="78" xfId="0" applyFont="1" applyFill="1" applyBorder="1" applyAlignment="1" applyProtection="1">
      <alignment horizontal="left" vertical="center"/>
    </xf>
    <xf numFmtId="0" fontId="20" fillId="2" borderId="56" xfId="0" applyFont="1" applyFill="1" applyBorder="1" applyAlignment="1" applyProtection="1">
      <alignment horizontal="left" vertical="center"/>
    </xf>
    <xf numFmtId="0" fontId="0" fillId="2" borderId="138" xfId="0" applyFont="1" applyFill="1" applyBorder="1" applyAlignment="1" applyProtection="1">
      <alignment horizontal="left" vertical="center" wrapText="1"/>
    </xf>
    <xf numFmtId="0" fontId="0" fillId="2" borderId="126" xfId="0" applyFont="1" applyFill="1" applyBorder="1" applyAlignment="1" applyProtection="1">
      <alignment horizontal="left" vertical="center" wrapText="1"/>
    </xf>
    <xf numFmtId="0" fontId="13" fillId="0" borderId="0" xfId="0" applyFont="1" applyFill="1" applyAlignment="1" applyProtection="1">
      <alignment horizontal="center" vertical="center"/>
    </xf>
    <xf numFmtId="0" fontId="0" fillId="2" borderId="65" xfId="0" applyFont="1" applyFill="1" applyBorder="1" applyAlignment="1" applyProtection="1">
      <alignment horizontal="center" vertical="center"/>
    </xf>
    <xf numFmtId="0" fontId="0" fillId="21" borderId="65"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182" fontId="3" fillId="22" borderId="35" xfId="0" applyNumberFormat="1" applyFont="1" applyFill="1" applyBorder="1" applyAlignment="1" applyProtection="1">
      <alignment horizontal="left" vertical="center" shrinkToFit="1"/>
      <protection hidden="1"/>
    </xf>
    <xf numFmtId="182" fontId="3" fillId="22" borderId="78" xfId="0" applyNumberFormat="1" applyFont="1" applyFill="1" applyBorder="1" applyAlignment="1" applyProtection="1">
      <alignment horizontal="left" vertical="center" shrinkToFit="1"/>
      <protection hidden="1"/>
    </xf>
    <xf numFmtId="182" fontId="3" fillId="22" borderId="34" xfId="0" applyNumberFormat="1" applyFont="1" applyFill="1" applyBorder="1" applyAlignment="1" applyProtection="1">
      <alignment horizontal="left" vertical="center" shrinkToFit="1"/>
      <protection hidden="1"/>
    </xf>
    <xf numFmtId="0" fontId="0" fillId="21" borderId="106" xfId="0" applyFont="1" applyFill="1" applyBorder="1" applyAlignment="1" applyProtection="1">
      <alignment horizontal="left" vertical="center" wrapText="1"/>
    </xf>
    <xf numFmtId="0" fontId="0" fillId="21" borderId="89" xfId="0" applyFont="1" applyFill="1" applyBorder="1" applyAlignment="1" applyProtection="1">
      <alignment horizontal="left" vertical="center" wrapText="1"/>
    </xf>
    <xf numFmtId="0" fontId="0" fillId="21" borderId="107" xfId="0" applyFont="1" applyFill="1" applyBorder="1" applyAlignment="1" applyProtection="1">
      <alignment horizontal="left" vertical="center" wrapText="1"/>
    </xf>
    <xf numFmtId="0" fontId="0" fillId="21" borderId="13" xfId="0" applyFill="1" applyBorder="1" applyAlignment="1" applyProtection="1">
      <alignment horizontal="center" vertical="center"/>
      <protection locked="0"/>
    </xf>
    <xf numFmtId="0" fontId="0" fillId="21" borderId="91" xfId="0" applyFill="1" applyBorder="1" applyAlignment="1" applyProtection="1">
      <alignment horizontal="center" vertical="center"/>
      <protection locked="0"/>
    </xf>
    <xf numFmtId="0" fontId="6" fillId="22" borderId="0" xfId="0" applyFont="1" applyFill="1" applyBorder="1" applyAlignment="1" applyProtection="1">
      <alignment horizontal="left" vertical="center"/>
    </xf>
    <xf numFmtId="0" fontId="0" fillId="21" borderId="65" xfId="0" applyFont="1" applyFill="1" applyBorder="1" applyAlignment="1" applyProtection="1">
      <alignment horizontal="left" vertical="center"/>
    </xf>
    <xf numFmtId="0" fontId="0" fillId="21" borderId="153" xfId="0" applyFont="1" applyFill="1" applyBorder="1" applyAlignment="1" applyProtection="1">
      <alignment horizontal="left" vertical="center" wrapText="1"/>
    </xf>
    <xf numFmtId="0" fontId="0" fillId="21" borderId="152" xfId="0" applyFont="1" applyFill="1" applyBorder="1" applyAlignment="1" applyProtection="1">
      <alignment horizontal="left" vertical="center" wrapText="1"/>
    </xf>
    <xf numFmtId="0" fontId="0" fillId="21" borderId="151" xfId="0" applyFont="1" applyFill="1" applyBorder="1" applyAlignment="1" applyProtection="1">
      <alignment horizontal="left" vertical="center" wrapText="1"/>
    </xf>
    <xf numFmtId="0" fontId="0" fillId="21" borderId="78" xfId="0" applyFill="1" applyBorder="1" applyAlignment="1" applyProtection="1">
      <alignment horizontal="left" vertical="center"/>
    </xf>
    <xf numFmtId="0" fontId="0" fillId="21" borderId="0" xfId="0" applyFill="1" applyBorder="1" applyAlignment="1" applyProtection="1">
      <alignment horizontal="left" vertical="center"/>
    </xf>
    <xf numFmtId="0" fontId="20" fillId="21" borderId="78" xfId="0" applyFont="1"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1" borderId="78" xfId="0" applyFill="1" applyBorder="1" applyAlignment="1" applyProtection="1">
      <alignment horizontal="left" vertical="center" wrapText="1"/>
    </xf>
    <xf numFmtId="0" fontId="14" fillId="21" borderId="56" xfId="0" applyFont="1" applyFill="1" applyBorder="1" applyAlignment="1" applyProtection="1">
      <alignment horizontal="left" vertical="center" wrapText="1"/>
    </xf>
    <xf numFmtId="0" fontId="14" fillId="21" borderId="67" xfId="0" applyFont="1" applyFill="1" applyBorder="1" applyAlignment="1" applyProtection="1">
      <alignment horizontal="left" vertical="center" wrapText="1"/>
    </xf>
    <xf numFmtId="0" fontId="14" fillId="21" borderId="14" xfId="0" applyFont="1" applyFill="1" applyBorder="1" applyAlignment="1" applyProtection="1">
      <alignment horizontal="left" vertical="center" wrapText="1"/>
    </xf>
    <xf numFmtId="0" fontId="14" fillId="21" borderId="125" xfId="0" applyFont="1" applyFill="1" applyBorder="1" applyAlignment="1" applyProtection="1">
      <alignment horizontal="left" vertical="center" wrapText="1"/>
    </xf>
    <xf numFmtId="0" fontId="0" fillId="2" borderId="69" xfId="0" applyFont="1" applyFill="1" applyBorder="1" applyAlignment="1" applyProtection="1">
      <alignment horizontal="left" vertical="center" wrapText="1"/>
    </xf>
    <xf numFmtId="0" fontId="0" fillId="2" borderId="74" xfId="0" applyFont="1" applyFill="1" applyBorder="1" applyAlignment="1" applyProtection="1">
      <alignment horizontal="left" vertical="center" wrapText="1"/>
    </xf>
    <xf numFmtId="0" fontId="11" fillId="2" borderId="63" xfId="0" applyFont="1" applyFill="1" applyBorder="1" applyAlignment="1" applyProtection="1">
      <alignment horizontal="center" vertical="center" wrapText="1"/>
    </xf>
    <xf numFmtId="0" fontId="31" fillId="21" borderId="0" xfId="0" applyFont="1" applyFill="1" applyAlignment="1" applyProtection="1">
      <alignment vertical="center"/>
    </xf>
    <xf numFmtId="0" fontId="11" fillId="2" borderId="35" xfId="0" applyFont="1" applyFill="1" applyBorder="1" applyAlignment="1" applyProtection="1">
      <alignment horizontal="center" vertical="center"/>
    </xf>
    <xf numFmtId="0" fontId="11" fillId="2" borderId="62" xfId="0" applyFont="1" applyFill="1" applyBorder="1" applyAlignment="1" applyProtection="1">
      <alignment horizontal="center" vertical="center" wrapText="1"/>
    </xf>
    <xf numFmtId="0" fontId="14" fillId="2" borderId="63" xfId="0" applyFont="1" applyFill="1" applyBorder="1" applyAlignment="1" applyProtection="1">
      <alignment horizontal="center" vertical="center" wrapText="1"/>
    </xf>
    <xf numFmtId="0" fontId="11" fillId="21" borderId="0" xfId="0" applyFont="1" applyFill="1" applyProtection="1">
      <alignment vertical="center"/>
    </xf>
    <xf numFmtId="0" fontId="75" fillId="22" borderId="0" xfId="0" applyFont="1" applyFill="1" applyBorder="1" applyAlignment="1" applyProtection="1">
      <alignment horizontal="left" vertical="center" wrapText="1"/>
    </xf>
    <xf numFmtId="0" fontId="0" fillId="0" borderId="71" xfId="0" applyBorder="1" applyAlignment="1">
      <alignment vertical="center"/>
    </xf>
    <xf numFmtId="0" fontId="0" fillId="0" borderId="68" xfId="0" applyBorder="1" applyAlignment="1">
      <alignment vertical="center"/>
    </xf>
    <xf numFmtId="0" fontId="11" fillId="2" borderId="72" xfId="0" applyFont="1" applyFill="1" applyBorder="1" applyAlignment="1" applyProtection="1">
      <alignment horizontal="left" vertical="center" wrapText="1"/>
    </xf>
    <xf numFmtId="0" fontId="11" fillId="2" borderId="115" xfId="0" applyFont="1" applyFill="1" applyBorder="1" applyAlignment="1" applyProtection="1">
      <alignment horizontal="left" vertical="center" wrapText="1"/>
    </xf>
    <xf numFmtId="0" fontId="10" fillId="22" borderId="0" xfId="0" applyFont="1" applyFill="1" applyBorder="1" applyAlignment="1" applyProtection="1">
      <alignment horizontal="left" vertical="center"/>
    </xf>
    <xf numFmtId="182" fontId="10" fillId="22" borderId="35" xfId="0" applyNumberFormat="1" applyFont="1" applyFill="1" applyBorder="1" applyAlignment="1" applyProtection="1">
      <alignment horizontal="left" vertical="center" shrinkToFit="1"/>
      <protection hidden="1"/>
    </xf>
    <xf numFmtId="182" fontId="10" fillId="22" borderId="78" xfId="0" applyNumberFormat="1" applyFont="1" applyFill="1" applyBorder="1" applyAlignment="1" applyProtection="1">
      <alignment horizontal="left" vertical="center" shrinkToFit="1"/>
      <protection hidden="1"/>
    </xf>
    <xf numFmtId="182" fontId="10" fillId="22" borderId="34" xfId="0" applyNumberFormat="1" applyFont="1" applyFill="1" applyBorder="1" applyAlignment="1" applyProtection="1">
      <alignment horizontal="left" vertical="center" shrinkToFit="1"/>
      <protection hidden="1"/>
    </xf>
    <xf numFmtId="0" fontId="10" fillId="21" borderId="13" xfId="0" applyFont="1" applyFill="1" applyBorder="1" applyAlignment="1" applyProtection="1">
      <alignment horizontal="center" vertical="center" shrinkToFit="1"/>
      <protection locked="0"/>
    </xf>
    <xf numFmtId="0" fontId="10" fillId="21" borderId="91" xfId="0" applyFont="1" applyFill="1" applyBorder="1" applyAlignment="1" applyProtection="1">
      <alignment horizontal="center" vertical="center" shrinkToFit="1"/>
      <protection locked="0"/>
    </xf>
    <xf numFmtId="0" fontId="10" fillId="2" borderId="35" xfId="0" applyFont="1" applyFill="1" applyBorder="1" applyAlignment="1" applyProtection="1">
      <alignment horizontal="left" vertical="center" shrinkToFit="1"/>
    </xf>
    <xf numFmtId="0" fontId="10" fillId="2" borderId="78" xfId="0" applyFont="1" applyFill="1" applyBorder="1" applyAlignment="1" applyProtection="1">
      <alignment horizontal="left" vertical="center" shrinkToFit="1"/>
    </xf>
    <xf numFmtId="0" fontId="10" fillId="2" borderId="159" xfId="0" applyFont="1" applyFill="1" applyBorder="1" applyAlignment="1" applyProtection="1">
      <alignment horizontal="left" vertical="center" shrinkToFit="1"/>
    </xf>
    <xf numFmtId="0" fontId="10" fillId="32" borderId="157" xfId="0" applyFont="1" applyFill="1" applyBorder="1" applyAlignment="1" applyProtection="1">
      <alignment horizontal="center" vertical="center"/>
    </xf>
    <xf numFmtId="0" fontId="10" fillId="32" borderId="156" xfId="0" applyFont="1" applyFill="1" applyBorder="1" applyAlignment="1" applyProtection="1">
      <alignment horizontal="center" vertical="center"/>
    </xf>
    <xf numFmtId="0" fontId="10" fillId="30" borderId="155" xfId="0" applyFont="1" applyFill="1" applyBorder="1" applyAlignment="1" applyProtection="1">
      <alignment horizontal="center" vertical="center"/>
      <protection locked="0"/>
    </xf>
    <xf numFmtId="0" fontId="10" fillId="30" borderId="154" xfId="0" applyFont="1" applyFill="1" applyBorder="1" applyAlignment="1" applyProtection="1">
      <alignment horizontal="center" vertical="center"/>
      <protection locked="0"/>
    </xf>
    <xf numFmtId="0" fontId="10" fillId="32" borderId="109" xfId="0" applyFont="1" applyFill="1" applyBorder="1" applyAlignment="1" applyProtection="1">
      <alignment horizontal="center" vertical="center"/>
    </xf>
    <xf numFmtId="0" fontId="10" fillId="32" borderId="105" xfId="0" applyFont="1" applyFill="1" applyBorder="1" applyAlignment="1" applyProtection="1">
      <alignment horizontal="center" vertical="center"/>
    </xf>
    <xf numFmtId="0" fontId="10" fillId="32" borderId="141" xfId="0" applyFont="1" applyFill="1" applyBorder="1" applyAlignment="1" applyProtection="1">
      <alignment horizontal="center" vertical="center"/>
    </xf>
    <xf numFmtId="0" fontId="10" fillId="2" borderId="138" xfId="0" applyFont="1" applyFill="1" applyBorder="1" applyAlignment="1" applyProtection="1">
      <alignment horizontal="left" vertical="center"/>
    </xf>
    <xf numFmtId="0" fontId="10" fillId="2" borderId="51" xfId="0" applyFont="1" applyFill="1" applyBorder="1" applyAlignment="1" applyProtection="1">
      <alignment horizontal="left" vertical="center"/>
    </xf>
    <xf numFmtId="0" fontId="10" fillId="2" borderId="60" xfId="0" applyFont="1" applyFill="1" applyBorder="1" applyAlignment="1" applyProtection="1">
      <alignment horizontal="left" vertical="center"/>
    </xf>
    <xf numFmtId="0" fontId="10" fillId="2" borderId="158" xfId="0" applyFont="1" applyFill="1" applyBorder="1" applyAlignment="1" applyProtection="1">
      <alignment horizontal="left" vertical="center"/>
    </xf>
    <xf numFmtId="0" fontId="10" fillId="2" borderId="159" xfId="0" applyFont="1" applyFill="1" applyBorder="1" applyAlignment="1" applyProtection="1">
      <alignment horizontal="left" vertical="center"/>
    </xf>
    <xf numFmtId="0" fontId="10" fillId="4" borderId="138" xfId="0" applyFont="1" applyFill="1" applyBorder="1" applyAlignment="1" applyProtection="1">
      <alignment horizontal="center" vertical="center" shrinkToFit="1"/>
      <protection locked="0"/>
    </xf>
    <xf numFmtId="0" fontId="10" fillId="21" borderId="51" xfId="0" applyFont="1" applyFill="1" applyBorder="1" applyAlignment="1" applyProtection="1">
      <alignment horizontal="center" vertical="center" shrinkToFit="1"/>
      <protection locked="0"/>
    </xf>
    <xf numFmtId="0" fontId="10" fillId="21" borderId="60" xfId="0" applyFont="1" applyFill="1" applyBorder="1" applyAlignment="1" applyProtection="1">
      <alignment horizontal="center" vertical="center" shrinkToFit="1"/>
      <protection locked="0"/>
    </xf>
    <xf numFmtId="0" fontId="10" fillId="27" borderId="137" xfId="0" applyFont="1" applyFill="1" applyBorder="1" applyAlignment="1" applyProtection="1">
      <alignment vertical="top" wrapText="1"/>
      <protection locked="0"/>
    </xf>
    <xf numFmtId="0" fontId="10" fillId="27" borderId="178" xfId="0" applyFont="1" applyFill="1" applyBorder="1" applyAlignment="1" applyProtection="1">
      <alignment vertical="top" wrapText="1"/>
      <protection locked="0"/>
    </xf>
    <xf numFmtId="0" fontId="10" fillId="27" borderId="123" xfId="0" applyFont="1" applyFill="1" applyBorder="1" applyAlignment="1" applyProtection="1">
      <alignment vertical="top" wrapText="1"/>
      <protection locked="0"/>
    </xf>
    <xf numFmtId="0" fontId="10" fillId="27" borderId="0" xfId="0" applyFont="1" applyFill="1" applyBorder="1" applyAlignment="1" applyProtection="1">
      <alignment vertical="top" wrapText="1"/>
      <protection locked="0"/>
    </xf>
    <xf numFmtId="0" fontId="10" fillId="27" borderId="150" xfId="0" applyFont="1" applyFill="1" applyBorder="1" applyAlignment="1" applyProtection="1">
      <alignment vertical="top" wrapText="1"/>
      <protection locked="0"/>
    </xf>
    <xf numFmtId="0" fontId="10" fillId="27" borderId="179" xfId="0" applyFont="1" applyFill="1" applyBorder="1" applyAlignment="1" applyProtection="1">
      <alignment vertical="top" wrapText="1"/>
      <protection locked="0"/>
    </xf>
    <xf numFmtId="0" fontId="10" fillId="27" borderId="57" xfId="0" applyFont="1" applyFill="1" applyBorder="1" applyAlignment="1" applyProtection="1">
      <alignment vertical="top" wrapText="1"/>
      <protection locked="0"/>
    </xf>
    <xf numFmtId="0" fontId="10" fillId="27" borderId="180" xfId="0" applyFont="1" applyFill="1" applyBorder="1" applyAlignment="1" applyProtection="1">
      <alignment vertical="top" wrapText="1"/>
      <protection locked="0"/>
    </xf>
    <xf numFmtId="0" fontId="10" fillId="5" borderId="1" xfId="0" applyFont="1" applyFill="1" applyBorder="1" applyAlignment="1" applyProtection="1">
      <alignment horizontal="center" vertical="center"/>
      <protection locked="0"/>
    </xf>
    <xf numFmtId="0" fontId="10" fillId="55" borderId="42" xfId="0" applyFont="1" applyFill="1" applyBorder="1" applyAlignment="1" applyProtection="1">
      <alignment horizontal="center" vertical="center" shrinkToFit="1"/>
      <protection locked="0"/>
    </xf>
    <xf numFmtId="0" fontId="10" fillId="55" borderId="91" xfId="0" applyFont="1" applyFill="1" applyBorder="1" applyAlignment="1" applyProtection="1">
      <alignment horizontal="center" vertical="center" shrinkToFit="1"/>
      <protection locked="0"/>
    </xf>
    <xf numFmtId="0" fontId="0" fillId="21" borderId="0" xfId="0" applyFont="1" applyFill="1" applyAlignment="1" applyProtection="1">
      <alignment horizontal="left" wrapText="1"/>
    </xf>
    <xf numFmtId="0" fontId="0" fillId="21" borderId="0" xfId="0" applyFill="1" applyBorder="1" applyAlignment="1" applyProtection="1">
      <alignment horizontal="left" vertical="center" wrapText="1"/>
    </xf>
    <xf numFmtId="0" fontId="0" fillId="32" borderId="216" xfId="0" applyFill="1" applyBorder="1" applyAlignment="1" applyProtection="1">
      <alignment horizontal="center" vertical="center" wrapText="1"/>
    </xf>
    <xf numFmtId="0" fontId="0" fillId="32" borderId="219" xfId="0" applyFill="1" applyBorder="1" applyAlignment="1" applyProtection="1">
      <alignment horizontal="center" vertical="center" wrapText="1"/>
    </xf>
    <xf numFmtId="0" fontId="10" fillId="0" borderId="217" xfId="0" applyFont="1" applyFill="1" applyBorder="1" applyAlignment="1" applyProtection="1">
      <alignment horizontal="left" vertical="center"/>
    </xf>
    <xf numFmtId="0" fontId="10" fillId="0" borderId="218" xfId="0" applyFont="1" applyFill="1" applyBorder="1" applyAlignment="1" applyProtection="1">
      <alignment horizontal="left" vertical="center"/>
    </xf>
    <xf numFmtId="0" fontId="10" fillId="0" borderId="213" xfId="0" applyFont="1" applyFill="1" applyBorder="1" applyAlignment="1" applyProtection="1">
      <alignment horizontal="left" vertical="center"/>
    </xf>
    <xf numFmtId="0" fontId="0" fillId="27" borderId="53" xfId="0" applyFont="1" applyFill="1" applyBorder="1" applyAlignment="1" applyProtection="1">
      <alignment horizontal="center" vertical="center"/>
      <protection locked="0"/>
    </xf>
    <xf numFmtId="0" fontId="0" fillId="34" borderId="0" xfId="0" applyFont="1" applyFill="1" applyBorder="1" applyAlignment="1" applyProtection="1">
      <alignment vertical="center" wrapText="1"/>
    </xf>
    <xf numFmtId="0" fontId="0" fillId="0" borderId="0" xfId="0" applyAlignment="1">
      <alignment vertical="center"/>
    </xf>
    <xf numFmtId="0" fontId="0" fillId="0" borderId="53"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xf>
    <xf numFmtId="0" fontId="0" fillId="32" borderId="222" xfId="0" applyFont="1" applyFill="1" applyBorder="1" applyAlignment="1" applyProtection="1">
      <alignment horizontal="center" vertical="center" wrapText="1"/>
    </xf>
    <xf numFmtId="0" fontId="0" fillId="0" borderId="35" xfId="0"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11" fillId="27" borderId="42" xfId="0" applyFont="1" applyFill="1" applyBorder="1" applyAlignment="1" applyProtection="1">
      <alignment horizontal="center" vertical="center" wrapText="1"/>
      <protection locked="0"/>
    </xf>
    <xf numFmtId="0" fontId="11" fillId="27" borderId="91" xfId="0" applyFont="1" applyFill="1" applyBorder="1" applyAlignment="1" applyProtection="1">
      <alignment horizontal="center" vertical="center" wrapText="1"/>
      <protection locked="0"/>
    </xf>
    <xf numFmtId="0" fontId="0" fillId="32" borderId="53" xfId="0" applyFont="1" applyFill="1" applyBorder="1" applyAlignment="1" applyProtection="1">
      <alignment horizontal="center" vertical="center"/>
    </xf>
    <xf numFmtId="0" fontId="0" fillId="27" borderId="53" xfId="0" applyFont="1" applyFill="1" applyBorder="1" applyAlignment="1" applyProtection="1">
      <alignment horizontal="center" vertical="center" wrapText="1"/>
      <protection locked="0"/>
    </xf>
    <xf numFmtId="14" fontId="0" fillId="27" borderId="53" xfId="0" quotePrefix="1" applyNumberFormat="1" applyFont="1" applyFill="1" applyBorder="1" applyAlignment="1" applyProtection="1">
      <alignment horizontal="center" vertical="center"/>
      <protection locked="0"/>
    </xf>
    <xf numFmtId="0" fontId="50" fillId="34" borderId="0" xfId="0" applyFont="1" applyFill="1" applyBorder="1" applyAlignment="1" applyProtection="1">
      <alignment horizontal="left" vertical="top" wrapText="1"/>
      <protection hidden="1"/>
    </xf>
    <xf numFmtId="0" fontId="18" fillId="2" borderId="37" xfId="0" applyFont="1" applyFill="1" applyBorder="1" applyAlignment="1" applyProtection="1">
      <alignment horizontal="center" vertical="center"/>
    </xf>
    <xf numFmtId="0" fontId="18" fillId="2" borderId="67"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29" xfId="0" applyFont="1" applyFill="1" applyBorder="1" applyAlignment="1" applyProtection="1">
      <alignment horizontal="center" vertical="center"/>
    </xf>
    <xf numFmtId="0" fontId="0" fillId="21" borderId="0" xfId="0" applyFill="1" applyAlignment="1" applyProtection="1">
      <alignment horizontal="left" wrapText="1"/>
    </xf>
    <xf numFmtId="0" fontId="0" fillId="32" borderId="69" xfId="0" applyFill="1" applyBorder="1" applyAlignment="1" applyProtection="1">
      <alignment horizontal="center" vertical="center"/>
    </xf>
    <xf numFmtId="0" fontId="0" fillId="32" borderId="79" xfId="0" applyFill="1" applyBorder="1" applyAlignment="1" applyProtection="1">
      <alignment horizontal="center" vertical="center"/>
    </xf>
    <xf numFmtId="0" fontId="0" fillId="34" borderId="1" xfId="0" applyFill="1" applyBorder="1" applyAlignment="1" applyProtection="1">
      <alignment horizontal="left" vertical="center"/>
    </xf>
    <xf numFmtId="0" fontId="10" fillId="0" borderId="167" xfId="0" applyFont="1" applyFill="1" applyBorder="1" applyAlignment="1" applyProtection="1">
      <alignment horizontal="center" vertical="center"/>
    </xf>
    <xf numFmtId="0" fontId="10" fillId="0" borderId="168" xfId="0" applyFont="1" applyFill="1" applyBorder="1" applyAlignment="1" applyProtection="1">
      <alignment horizontal="center" vertical="center"/>
    </xf>
    <xf numFmtId="0" fontId="10" fillId="0" borderId="223" xfId="0" applyFont="1" applyFill="1" applyBorder="1" applyAlignment="1" applyProtection="1">
      <alignment horizontal="center" vertical="center"/>
    </xf>
    <xf numFmtId="0" fontId="10" fillId="51" borderId="0" xfId="0" applyFont="1" applyFill="1" applyBorder="1" applyAlignment="1" applyProtection="1">
      <alignment vertical="center" wrapText="1"/>
    </xf>
    <xf numFmtId="49" fontId="23" fillId="2" borderId="160" xfId="0" applyNumberFormat="1" applyFont="1" applyFill="1" applyBorder="1" applyAlignment="1" applyProtection="1">
      <alignment horizontal="center" vertical="center" wrapText="1"/>
    </xf>
    <xf numFmtId="49" fontId="23" fillId="2" borderId="127" xfId="0" applyNumberFormat="1" applyFont="1" applyFill="1" applyBorder="1" applyAlignment="1" applyProtection="1">
      <alignment horizontal="center" vertical="center" wrapText="1"/>
    </xf>
    <xf numFmtId="0" fontId="13" fillId="51"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182" fontId="3" fillId="53" borderId="35" xfId="0" applyNumberFormat="1" applyFont="1" applyFill="1" applyBorder="1" applyAlignment="1" applyProtection="1">
      <alignment horizontal="left" vertical="center" shrinkToFit="1"/>
      <protection hidden="1"/>
    </xf>
    <xf numFmtId="182" fontId="3" fillId="53" borderId="78" xfId="0" applyNumberFormat="1" applyFont="1" applyFill="1" applyBorder="1" applyAlignment="1" applyProtection="1">
      <alignment horizontal="left" vertical="center" shrinkToFit="1"/>
      <protection hidden="1"/>
    </xf>
    <xf numFmtId="182" fontId="3" fillId="53" borderId="34" xfId="0" applyNumberFormat="1" applyFont="1" applyFill="1" applyBorder="1" applyAlignment="1" applyProtection="1">
      <alignment horizontal="left" vertical="center" shrinkToFit="1"/>
      <protection hidden="1"/>
    </xf>
    <xf numFmtId="0" fontId="10" fillId="53" borderId="0" xfId="0" applyFont="1" applyFill="1" applyBorder="1" applyAlignment="1" applyProtection="1">
      <alignment vertical="center" wrapText="1"/>
    </xf>
    <xf numFmtId="0" fontId="23" fillId="2" borderId="69" xfId="0" applyFont="1" applyFill="1" applyBorder="1" applyAlignment="1" applyProtection="1">
      <alignment horizontal="center" vertical="center"/>
    </xf>
    <xf numFmtId="0" fontId="23" fillId="2" borderId="74" xfId="0" applyFont="1" applyFill="1" applyBorder="1" applyAlignment="1" applyProtection="1">
      <alignment horizontal="center" vertical="center"/>
    </xf>
    <xf numFmtId="0" fontId="77" fillId="2" borderId="79" xfId="0" applyFont="1" applyFill="1" applyBorder="1" applyAlignment="1" applyProtection="1">
      <alignment horizontal="center" vertical="center" wrapText="1"/>
    </xf>
    <xf numFmtId="0" fontId="77" fillId="2" borderId="149" xfId="0" applyFont="1" applyFill="1" applyBorder="1" applyAlignment="1" applyProtection="1">
      <alignment horizontal="center" vertical="center" wrapText="1"/>
    </xf>
    <xf numFmtId="0" fontId="23" fillId="2" borderId="79" xfId="0" applyFont="1" applyFill="1" applyBorder="1" applyAlignment="1" applyProtection="1">
      <alignment horizontal="center" vertical="center" wrapText="1"/>
    </xf>
    <xf numFmtId="0" fontId="23" fillId="2" borderId="149" xfId="0" applyFont="1" applyFill="1" applyBorder="1" applyAlignment="1" applyProtection="1">
      <alignment horizontal="center" vertical="center" wrapText="1"/>
    </xf>
    <xf numFmtId="0" fontId="23" fillId="2" borderId="117" xfId="0" applyFont="1" applyFill="1" applyBorder="1" applyAlignment="1" applyProtection="1">
      <alignment horizontal="center" vertical="center" wrapText="1"/>
    </xf>
    <xf numFmtId="0" fontId="23" fillId="2" borderId="4"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10" fillId="53" borderId="126" xfId="0" applyFont="1" applyFill="1" applyBorder="1" applyAlignment="1" applyProtection="1">
      <alignment horizontal="left" vertical="center" wrapText="1"/>
    </xf>
    <xf numFmtId="0" fontId="0" fillId="27" borderId="53" xfId="0" applyFill="1" applyBorder="1" applyAlignment="1" applyProtection="1">
      <alignment horizontal="left" vertical="center"/>
      <protection locked="0"/>
    </xf>
    <xf numFmtId="0" fontId="11" fillId="5" borderId="1" xfId="0" applyFont="1" applyFill="1" applyBorder="1" applyAlignment="1" applyProtection="1">
      <alignment horizontal="center" vertical="center" wrapText="1"/>
      <protection locked="0"/>
    </xf>
    <xf numFmtId="0" fontId="10" fillId="30" borderId="1" xfId="0" applyFont="1" applyFill="1" applyBorder="1" applyAlignment="1" applyProtection="1">
      <alignment horizontal="center" vertical="center" wrapText="1"/>
      <protection locked="0"/>
    </xf>
    <xf numFmtId="0" fontId="10" fillId="9" borderId="162" xfId="0" applyFont="1" applyFill="1" applyBorder="1" applyAlignment="1" applyProtection="1">
      <alignment horizontal="left" vertical="center" wrapText="1"/>
    </xf>
    <xf numFmtId="0" fontId="11" fillId="14" borderId="108" xfId="0" applyFont="1" applyFill="1" applyBorder="1" applyAlignment="1" applyProtection="1">
      <alignment horizontal="center" vertical="center"/>
    </xf>
    <xf numFmtId="0" fontId="11" fillId="14" borderId="100" xfId="0" applyFont="1" applyFill="1" applyBorder="1" applyAlignment="1" applyProtection="1">
      <alignment horizontal="center" vertical="center"/>
    </xf>
    <xf numFmtId="0" fontId="11" fillId="14" borderId="109" xfId="0" applyFont="1" applyFill="1" applyBorder="1" applyAlignment="1" applyProtection="1">
      <alignment horizontal="center" vertical="center"/>
    </xf>
    <xf numFmtId="0" fontId="0" fillId="0" borderId="35" xfId="0" applyFont="1" applyFill="1" applyBorder="1" applyAlignment="1" applyProtection="1">
      <alignment horizontal="left" vertical="center"/>
    </xf>
    <xf numFmtId="0" fontId="0" fillId="0" borderId="78" xfId="0" applyFont="1" applyFill="1" applyBorder="1" applyAlignment="1" applyProtection="1">
      <alignment horizontal="left" vertical="center"/>
    </xf>
    <xf numFmtId="0" fontId="0" fillId="0" borderId="34" xfId="0" applyFont="1" applyFill="1" applyBorder="1" applyAlignment="1" applyProtection="1">
      <alignment horizontal="left" vertical="center"/>
    </xf>
    <xf numFmtId="0" fontId="0" fillId="32" borderId="53" xfId="0" applyFill="1" applyBorder="1" applyAlignment="1" applyProtection="1">
      <alignment horizontal="center" vertical="center"/>
    </xf>
    <xf numFmtId="0" fontId="0" fillId="0" borderId="53" xfId="0" applyFont="1" applyFill="1" applyBorder="1" applyAlignment="1" applyProtection="1">
      <alignment horizontal="left" vertical="center"/>
    </xf>
    <xf numFmtId="0" fontId="10" fillId="40" borderId="51" xfId="0" applyFont="1" applyFill="1" applyBorder="1" applyAlignment="1" applyProtection="1">
      <alignment horizontal="left" vertical="center" wrapText="1"/>
    </xf>
    <xf numFmtId="0" fontId="10" fillId="9" borderId="56" xfId="0" applyFont="1" applyFill="1" applyBorder="1" applyAlignment="1" applyProtection="1">
      <alignment horizontal="left" vertical="center" wrapText="1"/>
    </xf>
    <xf numFmtId="0" fontId="11" fillId="42" borderId="81" xfId="0" applyFont="1" applyFill="1" applyBorder="1" applyAlignment="1" applyProtection="1">
      <alignment horizontal="center" vertical="center" wrapText="1"/>
    </xf>
    <xf numFmtId="0" fontId="11" fillId="42" borderId="56" xfId="0" applyFont="1" applyFill="1" applyBorder="1" applyAlignment="1" applyProtection="1">
      <alignment horizontal="center" vertical="center" wrapText="1"/>
    </xf>
    <xf numFmtId="0" fontId="11" fillId="42" borderId="67" xfId="0" applyFont="1" applyFill="1" applyBorder="1" applyAlignment="1" applyProtection="1">
      <alignment horizontal="center" vertical="center" wrapText="1"/>
    </xf>
    <xf numFmtId="0" fontId="10" fillId="47" borderId="140" xfId="0" applyFont="1" applyFill="1" applyBorder="1" applyAlignment="1" applyProtection="1">
      <alignment horizontal="center" vertical="center" wrapText="1"/>
    </xf>
    <xf numFmtId="0" fontId="10" fillId="47" borderId="164" xfId="0" applyFont="1" applyFill="1" applyBorder="1" applyAlignment="1" applyProtection="1">
      <alignment horizontal="center" vertical="center" wrapText="1"/>
    </xf>
    <xf numFmtId="0" fontId="10" fillId="47" borderId="163" xfId="0" applyFont="1" applyFill="1" applyBorder="1" applyAlignment="1" applyProtection="1">
      <alignment horizontal="center" vertical="center" wrapText="1"/>
    </xf>
    <xf numFmtId="0" fontId="10" fillId="45" borderId="165" xfId="0" applyFont="1" applyFill="1" applyBorder="1" applyAlignment="1" applyProtection="1">
      <alignment horizontal="center" vertical="center" wrapText="1"/>
      <protection locked="0"/>
    </xf>
    <xf numFmtId="0" fontId="10" fillId="45" borderId="146" xfId="0" applyFont="1" applyFill="1" applyBorder="1" applyAlignment="1" applyProtection="1">
      <alignment horizontal="center" vertical="center" wrapText="1"/>
      <protection locked="0"/>
    </xf>
    <xf numFmtId="0" fontId="10" fillId="45" borderId="85" xfId="0" applyFont="1" applyFill="1" applyBorder="1" applyAlignment="1" applyProtection="1">
      <alignment horizontal="center" vertical="center" wrapText="1"/>
      <protection locked="0"/>
    </xf>
    <xf numFmtId="0" fontId="10" fillId="45" borderId="140" xfId="0" applyFont="1" applyFill="1" applyBorder="1" applyAlignment="1" applyProtection="1">
      <alignment horizontal="center" vertical="center" wrapText="1"/>
      <protection locked="0"/>
    </xf>
    <xf numFmtId="0" fontId="10" fillId="45" borderId="164" xfId="0" applyFont="1" applyFill="1" applyBorder="1" applyAlignment="1" applyProtection="1">
      <alignment horizontal="center" vertical="center" wrapText="1"/>
      <protection locked="0"/>
    </xf>
    <xf numFmtId="0" fontId="10" fillId="45" borderId="163" xfId="0" applyFont="1" applyFill="1" applyBorder="1" applyAlignment="1" applyProtection="1">
      <alignment horizontal="center" vertical="center" wrapText="1"/>
      <protection locked="0"/>
    </xf>
    <xf numFmtId="0" fontId="10" fillId="9" borderId="0" xfId="0" applyFont="1" applyFill="1" applyBorder="1" applyAlignment="1" applyProtection="1">
      <alignment vertical="center" wrapText="1"/>
    </xf>
    <xf numFmtId="0" fontId="10" fillId="9" borderId="0" xfId="0" applyFont="1" applyFill="1" applyBorder="1" applyAlignment="1" applyProtection="1">
      <alignment horizontal="left" vertical="center" wrapText="1"/>
    </xf>
    <xf numFmtId="0" fontId="13" fillId="9" borderId="0" xfId="0" applyFont="1" applyFill="1" applyAlignment="1" applyProtection="1">
      <alignment horizontal="center" vertical="center" wrapText="1"/>
    </xf>
    <xf numFmtId="182" fontId="3" fillId="9" borderId="35" xfId="0" applyNumberFormat="1" applyFont="1" applyFill="1" applyBorder="1" applyAlignment="1" applyProtection="1">
      <alignment horizontal="left" vertical="center" shrinkToFit="1"/>
      <protection hidden="1"/>
    </xf>
    <xf numFmtId="182" fontId="3" fillId="9" borderId="78" xfId="0" applyNumberFormat="1" applyFont="1" applyFill="1" applyBorder="1" applyAlignment="1" applyProtection="1">
      <alignment horizontal="left" vertical="center" shrinkToFit="1"/>
      <protection hidden="1"/>
    </xf>
    <xf numFmtId="182" fontId="3" fillId="9" borderId="34" xfId="0" applyNumberFormat="1" applyFont="1" applyFill="1" applyBorder="1" applyAlignment="1" applyProtection="1">
      <alignment horizontal="left" vertical="center" shrinkToFit="1"/>
      <protection hidden="1"/>
    </xf>
    <xf numFmtId="0" fontId="10" fillId="9" borderId="0" xfId="0" applyFont="1" applyFill="1" applyAlignment="1" applyProtection="1">
      <alignment vertical="center" wrapText="1"/>
    </xf>
    <xf numFmtId="0" fontId="10" fillId="0" borderId="0" xfId="0" applyFont="1" applyFill="1" applyBorder="1" applyAlignment="1" applyProtection="1">
      <alignment horizontal="left" vertical="center" wrapText="1"/>
    </xf>
    <xf numFmtId="0" fontId="10" fillId="27" borderId="42" xfId="0" applyFont="1" applyFill="1" applyBorder="1" applyAlignment="1" applyProtection="1">
      <alignment horizontal="left" vertical="center"/>
      <protection locked="0"/>
    </xf>
    <xf numFmtId="0" fontId="10" fillId="15" borderId="13" xfId="0" applyFont="1" applyFill="1" applyBorder="1" applyAlignment="1" applyProtection="1">
      <alignment horizontal="left" vertical="center"/>
      <protection locked="0"/>
    </xf>
    <xf numFmtId="0" fontId="10" fillId="27" borderId="91" xfId="0" applyFont="1" applyFill="1" applyBorder="1" applyAlignment="1" applyProtection="1">
      <alignment horizontal="left" vertical="center"/>
      <protection locked="0"/>
    </xf>
    <xf numFmtId="0" fontId="10" fillId="27" borderId="92" xfId="0" applyFont="1" applyFill="1" applyBorder="1" applyAlignment="1" applyProtection="1">
      <alignment horizontal="left" vertical="center"/>
      <protection locked="0"/>
    </xf>
    <xf numFmtId="0" fontId="10" fillId="0" borderId="0" xfId="0" applyFont="1" applyFill="1" applyAlignment="1" applyProtection="1">
      <alignment horizontal="left" vertical="center" wrapText="1"/>
    </xf>
    <xf numFmtId="0" fontId="10" fillId="15" borderId="42" xfId="0" applyFont="1" applyFill="1" applyBorder="1" applyAlignment="1" applyProtection="1">
      <alignment horizontal="center" vertical="center"/>
      <protection locked="0"/>
    </xf>
    <xf numFmtId="0" fontId="10" fillId="15" borderId="13" xfId="0" applyFont="1" applyFill="1" applyBorder="1" applyAlignment="1" applyProtection="1">
      <alignment horizontal="center" vertical="center"/>
      <protection locked="0"/>
    </xf>
    <xf numFmtId="0" fontId="10" fillId="15" borderId="91" xfId="0" applyFont="1" applyFill="1" applyBorder="1" applyAlignment="1" applyProtection="1">
      <alignment horizontal="center" vertical="center"/>
      <protection locked="0"/>
    </xf>
    <xf numFmtId="0" fontId="2" fillId="9" borderId="0" xfId="0" applyFont="1" applyFill="1" applyAlignment="1" applyProtection="1">
      <alignment horizontal="right" vertical="center" wrapText="1"/>
    </xf>
    <xf numFmtId="0" fontId="2" fillId="9" borderId="103" xfId="0" applyFont="1" applyFill="1" applyBorder="1" applyAlignment="1" applyProtection="1">
      <alignment horizontal="right" vertical="center" wrapText="1"/>
    </xf>
    <xf numFmtId="182" fontId="3" fillId="0" borderId="35" xfId="0" applyNumberFormat="1" applyFont="1" applyFill="1" applyBorder="1" applyAlignment="1" applyProtection="1">
      <alignment horizontal="left" vertical="center" shrinkToFit="1"/>
      <protection hidden="1"/>
    </xf>
    <xf numFmtId="182" fontId="3" fillId="0" borderId="78" xfId="0" applyNumberFormat="1" applyFont="1" applyFill="1" applyBorder="1" applyAlignment="1" applyProtection="1">
      <alignment horizontal="left" vertical="center" shrinkToFit="1"/>
      <protection hidden="1"/>
    </xf>
    <xf numFmtId="182" fontId="3" fillId="0" borderId="34" xfId="0" applyNumberFormat="1" applyFont="1" applyFill="1" applyBorder="1" applyAlignment="1" applyProtection="1">
      <alignment horizontal="left" vertical="center" shrinkToFit="1"/>
      <protection hidden="1"/>
    </xf>
    <xf numFmtId="182" fontId="0" fillId="22" borderId="35" xfId="0" applyNumberFormat="1" applyFont="1" applyFill="1" applyBorder="1" applyAlignment="1" applyProtection="1">
      <alignment horizontal="left" vertical="center" shrinkToFit="1"/>
      <protection hidden="1"/>
    </xf>
    <xf numFmtId="182" fontId="0" fillId="22" borderId="34" xfId="0" applyNumberFormat="1" applyFont="1" applyFill="1" applyBorder="1" applyAlignment="1" applyProtection="1">
      <alignment horizontal="left" vertical="center" shrinkToFit="1"/>
      <protection hidden="1"/>
    </xf>
    <xf numFmtId="0" fontId="13" fillId="21" borderId="0" xfId="0" applyFont="1" applyFill="1" applyBorder="1" applyAlignment="1" applyProtection="1">
      <alignment horizontal="center" vertical="center"/>
    </xf>
    <xf numFmtId="0" fontId="10" fillId="2" borderId="79" xfId="0" applyFont="1" applyFill="1" applyBorder="1" applyAlignment="1" applyProtection="1">
      <alignment horizontal="center" vertical="center"/>
    </xf>
    <xf numFmtId="0" fontId="10" fillId="2" borderId="80" xfId="0" applyFont="1" applyFill="1" applyBorder="1" applyAlignment="1" applyProtection="1">
      <alignment horizontal="center" vertical="center"/>
    </xf>
    <xf numFmtId="0" fontId="10" fillId="21" borderId="0" xfId="0" applyFont="1" applyFill="1" applyAlignment="1" applyProtection="1">
      <alignment horizontal="left" vertical="center" wrapText="1"/>
    </xf>
    <xf numFmtId="0" fontId="10" fillId="21" borderId="0" xfId="0" applyFont="1" applyFill="1" applyAlignment="1" applyProtection="1">
      <alignment vertical="center"/>
    </xf>
    <xf numFmtId="0" fontId="47" fillId="21" borderId="0" xfId="0" applyFont="1" applyFill="1" applyAlignment="1" applyProtection="1">
      <alignment horizontal="left" vertical="center"/>
    </xf>
  </cellXfs>
  <cellStyles count="21">
    <cellStyle name="60% - アクセント 6" xfId="19" builtinId="52"/>
    <cellStyle name="どちらでもない" xfId="1" builtinId="28"/>
    <cellStyle name="ハイパーリンク" xfId="2" builtinId="8" customBuiltin="1"/>
    <cellStyle name="悪い 2" xfId="20"/>
    <cellStyle name="標準" xfId="0" builtinId="0"/>
    <cellStyle name="標準 2" xfId="3"/>
    <cellStyle name="標準 2 2" xfId="4"/>
    <cellStyle name="標準 2 3" xfId="5"/>
    <cellStyle name="標準 3" xfId="6"/>
    <cellStyle name="標準 3 2" xfId="7"/>
    <cellStyle name="標準 3 3" xfId="8"/>
    <cellStyle name="標準 4" xfId="9"/>
    <cellStyle name="標準 4 2" xfId="10"/>
    <cellStyle name="標準 4 2 2" xfId="11"/>
    <cellStyle name="標準 4 3" xfId="12"/>
    <cellStyle name="標準 4 4" xfId="13"/>
    <cellStyle name="標準 4 5" xfId="14"/>
    <cellStyle name="標準 5" xfId="15"/>
    <cellStyle name="標準 5 2" xfId="16"/>
    <cellStyle name="標準 5 2 2" xfId="17"/>
    <cellStyle name="標準 5 3" xfId="18"/>
  </cellStyles>
  <dxfs count="475">
    <dxf>
      <font>
        <b/>
        <i val="0"/>
        <color rgb="FFFF0000"/>
      </font>
    </dxf>
    <dxf>
      <font>
        <b/>
        <i val="0"/>
        <color rgb="FFFF0000"/>
      </font>
    </dxf>
    <dxf>
      <font>
        <b/>
        <i val="0"/>
        <color rgb="FFFF0000"/>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border>
        <left style="thin">
          <color auto="1"/>
        </left>
        <right style="thin">
          <color auto="1"/>
        </right>
        <top style="thin">
          <color auto="1"/>
        </top>
        <bottom style="thin">
          <color auto="1"/>
        </bottom>
      </border>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val="0"/>
        <i val="0"/>
        <color auto="1"/>
        <name val="ＭＳ Ｐゴシック"/>
        <scheme val="none"/>
      </font>
      <fill>
        <patternFill>
          <bgColor rgb="FFFF0000"/>
        </patternFill>
      </fill>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strike val="0"/>
        <color rgb="FFFF0000"/>
      </font>
    </dxf>
    <dxf>
      <font>
        <b/>
        <i val="0"/>
        <strike val="0"/>
        <u/>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color rgb="FFCC3300"/>
        <name val="ＭＳ Ｐゴシック"/>
        <scheme val="none"/>
      </font>
    </dxf>
    <dxf>
      <font>
        <b/>
        <i val="0"/>
        <strike val="0"/>
        <u/>
        <color rgb="FFCC3300"/>
        <name val="ＭＳ Ｐゴシック"/>
        <scheme val="none"/>
      </font>
    </dxf>
    <dxf>
      <font>
        <b/>
        <i val="0"/>
        <color rgb="FFCC3300"/>
        <name val="ＭＳ Ｐゴシック"/>
        <scheme val="none"/>
      </font>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strike val="0"/>
        <color rgb="FFFF000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strike val="0"/>
        <color rgb="FFFF0000"/>
      </font>
    </dxf>
  </dxfs>
  <tableStyles count="0" defaultTableStyle="TableStyleMedium9" defaultPivotStyle="PivotStyleLight16"/>
  <colors>
    <mruColors>
      <color rgb="FFFFFFCC"/>
      <color rgb="FF99CCFF"/>
      <color rgb="FFCCFF33"/>
      <color rgb="FFCCFFFF"/>
      <color rgb="FFFF99FF"/>
      <color rgb="FFCC99FF"/>
      <color rgb="FFFFCCFF"/>
      <color rgb="FFCCFFCC"/>
      <color rgb="FFCC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MGNS/Desktop/&#29694;&#27841;&#22577;&#21578;&#26360;R2/&#23665;&#64017;&#20462;&#27491;&#12467;&#12500;&#12540;R2&#26696;%20-%20ver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時の注意事項"/>
      <sheetName val="表紙①"/>
      <sheetName val="様式3（連絡先）"/>
      <sheetName val="様式4（全般事項）"/>
      <sheetName val="様式4（機能別）"/>
      <sheetName val="別紙1（満たしていない要件）"/>
      <sheetName val="別紙2（専門とするがんの診療状況）"/>
      <sheetName val="別紙３（緩和外来）"/>
      <sheetName val="別紙４（緩和病棟）"/>
      <sheetName val="別紙５（地域緩和ケア連携体制）"/>
      <sheetName val="別紙６（地域パス）"/>
      <sheetName val="別紙７（地域連携カンファ開催状況）"/>
      <sheetName val="別紙８（緩和メンバー）"/>
      <sheetName val="別紙９（患者支援）"/>
      <sheetName val="別紙10（診療実績）"/>
      <sheetName val="別紙11（相談内容）"/>
      <sheetName val="別紙12（相談支援センター対応状況）"/>
      <sheetName val="別紙13（相談支援センター体制）"/>
      <sheetName val="別紙14（連携協力体制）"/>
      <sheetName val="別紙15（専門外来）"/>
      <sheetName val="別紙16（院内がん登録）"/>
      <sheetName val="別紙17（臨床試験・治験）"/>
      <sheetName val="別紙18（PDCAサイクル）"/>
      <sheetName val="別紙19（医療安全）"/>
      <sheetName val="別紙20（連携協議会体制）"/>
      <sheetName val="別紙21（地域連携パス）"/>
      <sheetName val="別紙22（がん患者カウンセリング）"/>
      <sheetName val="別紙23（PCCメンバー）"/>
      <sheetName val="別紙24（集学的治療提供体制）"/>
      <sheetName val="別紙25（連携診療体制）"/>
      <sheetName val="別紙26（グループ指定の状況）"/>
      <sheetName val="別紙27（人材交流計画）"/>
      <sheetName val="別紙28（グループ指定の状況）"/>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35"/>
  <sheetViews>
    <sheetView view="pageBreakPreview" zoomScaleNormal="100" zoomScaleSheetLayoutView="100" workbookViewId="0">
      <selection sqref="A1:H1"/>
    </sheetView>
  </sheetViews>
  <sheetFormatPr defaultColWidth="9" defaultRowHeight="13.5" x14ac:dyDescent="0.15"/>
  <cols>
    <col min="1" max="2" width="3.625" style="736" customWidth="1"/>
    <col min="3" max="3" width="21.125" style="785" customWidth="1"/>
    <col min="4" max="4" width="10.625" style="785" customWidth="1"/>
    <col min="5" max="5" width="21.125" style="785" customWidth="1"/>
    <col min="6" max="6" width="10.625" style="785" customWidth="1"/>
    <col min="7" max="7" width="21.125" style="785" customWidth="1"/>
    <col min="8" max="8" width="6.625" style="736" customWidth="1"/>
    <col min="9" max="16384" width="9" style="736"/>
  </cols>
  <sheetData>
    <row r="1" spans="1:9" ht="50.1" customHeight="1" x14ac:dyDescent="0.15">
      <c r="A1" s="1375" t="s">
        <v>1694</v>
      </c>
      <c r="B1" s="1376"/>
      <c r="C1" s="1376"/>
      <c r="D1" s="1376"/>
      <c r="E1" s="1376"/>
      <c r="F1" s="1376"/>
      <c r="G1" s="1376"/>
      <c r="H1" s="1377"/>
    </row>
    <row r="2" spans="1:9" ht="60" customHeight="1" thickBot="1" x14ac:dyDescent="0.2">
      <c r="A2" s="737"/>
      <c r="B2" s="1378" t="s">
        <v>606</v>
      </c>
      <c r="C2" s="1378"/>
      <c r="D2" s="1378"/>
      <c r="E2" s="1378"/>
      <c r="F2" s="1378"/>
      <c r="G2" s="1378"/>
      <c r="H2" s="738"/>
    </row>
    <row r="3" spans="1:9" ht="24.95" customHeight="1" thickTop="1" x14ac:dyDescent="0.15">
      <c r="A3" s="739" t="s">
        <v>608</v>
      </c>
      <c r="B3" s="740" t="s">
        <v>609</v>
      </c>
      <c r="C3" s="741"/>
      <c r="D3" s="741"/>
      <c r="E3" s="741"/>
      <c r="F3" s="741"/>
      <c r="G3" s="741"/>
      <c r="H3" s="742"/>
    </row>
    <row r="4" spans="1:9" ht="20.100000000000001" customHeight="1" x14ac:dyDescent="0.15">
      <c r="A4" s="743"/>
      <c r="B4" s="744"/>
      <c r="C4" s="745" t="s">
        <v>610</v>
      </c>
      <c r="D4" s="746"/>
      <c r="E4" s="746"/>
      <c r="F4" s="746"/>
      <c r="G4" s="746"/>
      <c r="H4" s="747"/>
    </row>
    <row r="5" spans="1:9" ht="20.100000000000001" customHeight="1" x14ac:dyDescent="0.15">
      <c r="A5" s="743"/>
      <c r="B5" s="744"/>
      <c r="C5" s="745" t="s">
        <v>611</v>
      </c>
      <c r="D5" s="746"/>
      <c r="E5" s="746"/>
      <c r="F5" s="746"/>
      <c r="G5" s="746"/>
      <c r="H5" s="747"/>
    </row>
    <row r="6" spans="1:9" ht="20.100000000000001" customHeight="1" x14ac:dyDescent="0.15">
      <c r="A6" s="743"/>
      <c r="B6" s="744"/>
      <c r="C6" s="745" t="s">
        <v>612</v>
      </c>
      <c r="D6" s="746"/>
      <c r="E6" s="746"/>
      <c r="F6" s="746"/>
      <c r="G6" s="746"/>
      <c r="H6" s="747"/>
    </row>
    <row r="7" spans="1:9" ht="20.100000000000001" customHeight="1" x14ac:dyDescent="0.15">
      <c r="A7" s="743"/>
      <c r="B7" s="744"/>
      <c r="C7" s="748" t="s">
        <v>613</v>
      </c>
      <c r="D7" s="749"/>
      <c r="E7" s="749"/>
      <c r="F7" s="749"/>
      <c r="G7" s="749"/>
      <c r="H7" s="747"/>
    </row>
    <row r="8" spans="1:9" ht="39.950000000000003" customHeight="1" x14ac:dyDescent="0.15">
      <c r="A8" s="743"/>
      <c r="B8" s="744"/>
      <c r="C8" s="1379" t="s">
        <v>614</v>
      </c>
      <c r="D8" s="1379"/>
      <c r="E8" s="1379"/>
      <c r="F8" s="1379"/>
      <c r="G8" s="1379"/>
      <c r="H8" s="747"/>
    </row>
    <row r="9" spans="1:9" s="753" customFormat="1" ht="20.100000000000001" customHeight="1" thickBot="1" x14ac:dyDescent="0.2">
      <c r="A9" s="750"/>
      <c r="B9" s="751"/>
      <c r="C9" s="1380" t="s">
        <v>615</v>
      </c>
      <c r="D9" s="1381"/>
      <c r="E9" s="1381"/>
      <c r="F9" s="1381"/>
      <c r="G9" s="1381"/>
      <c r="H9" s="752"/>
      <c r="I9" s="750"/>
    </row>
    <row r="10" spans="1:9" s="757" customFormat="1" ht="39.950000000000003" customHeight="1" thickBot="1" x14ac:dyDescent="0.2">
      <c r="A10" s="754"/>
      <c r="B10" s="755"/>
      <c r="C10" s="1382" t="s">
        <v>616</v>
      </c>
      <c r="D10" s="1383"/>
      <c r="E10" s="1383"/>
      <c r="F10" s="1383"/>
      <c r="G10" s="1384"/>
      <c r="H10" s="756"/>
      <c r="I10" s="754"/>
    </row>
    <row r="11" spans="1:9" s="757" customFormat="1" ht="5.0999999999999996" customHeight="1" x14ac:dyDescent="0.15">
      <c r="A11" s="754"/>
      <c r="B11" s="755"/>
      <c r="C11" s="758"/>
      <c r="D11" s="758"/>
      <c r="E11" s="758"/>
      <c r="F11" s="758"/>
      <c r="G11" s="758"/>
      <c r="H11" s="756"/>
      <c r="I11" s="759"/>
    </row>
    <row r="12" spans="1:9" ht="24.95" customHeight="1" x14ac:dyDescent="0.15">
      <c r="A12" s="760" t="s">
        <v>607</v>
      </c>
      <c r="B12" s="761" t="s">
        <v>617</v>
      </c>
      <c r="C12" s="762"/>
      <c r="D12" s="762"/>
      <c r="E12" s="762"/>
      <c r="F12" s="762"/>
      <c r="G12" s="762"/>
      <c r="H12" s="763"/>
    </row>
    <row r="13" spans="1:9" ht="24.95" customHeight="1" x14ac:dyDescent="0.15">
      <c r="A13" s="764"/>
      <c r="B13" s="765" t="s">
        <v>618</v>
      </c>
      <c r="C13" s="765"/>
      <c r="D13" s="766"/>
      <c r="E13" s="766"/>
      <c r="F13" s="766"/>
      <c r="G13" s="766"/>
      <c r="H13" s="756"/>
    </row>
    <row r="14" spans="1:9" ht="20.100000000000001" customHeight="1" x14ac:dyDescent="0.15">
      <c r="A14" s="767"/>
      <c r="B14" s="768" t="s">
        <v>619</v>
      </c>
      <c r="C14" s="769" t="s">
        <v>620</v>
      </c>
      <c r="D14" s="770"/>
      <c r="E14" s="770"/>
      <c r="F14" s="770"/>
      <c r="G14" s="770"/>
      <c r="H14" s="771"/>
    </row>
    <row r="15" spans="1:9" ht="41.25" customHeight="1" x14ac:dyDescent="0.15">
      <c r="A15" s="743"/>
      <c r="B15" s="744"/>
      <c r="C15" s="1385" t="s">
        <v>1600</v>
      </c>
      <c r="D15" s="1385"/>
      <c r="E15" s="1385"/>
      <c r="F15" s="1385"/>
      <c r="G15" s="1385"/>
      <c r="H15" s="747"/>
    </row>
    <row r="16" spans="1:9" ht="39.950000000000003" customHeight="1" x14ac:dyDescent="0.15">
      <c r="A16" s="743"/>
      <c r="B16" s="744"/>
      <c r="C16" s="1371" t="s">
        <v>621</v>
      </c>
      <c r="D16" s="1371"/>
      <c r="E16" s="1371"/>
      <c r="F16" s="1371"/>
      <c r="G16" s="1371"/>
      <c r="H16" s="747"/>
    </row>
    <row r="17" spans="1:8" ht="20.100000000000001" customHeight="1" x14ac:dyDescent="0.15">
      <c r="A17" s="767"/>
      <c r="B17" s="768" t="s">
        <v>619</v>
      </c>
      <c r="C17" s="772" t="s">
        <v>622</v>
      </c>
      <c r="D17" s="770"/>
      <c r="E17" s="770"/>
      <c r="F17" s="770"/>
      <c r="G17" s="770"/>
      <c r="H17" s="771"/>
    </row>
    <row r="18" spans="1:8" ht="39.950000000000003" customHeight="1" x14ac:dyDescent="0.15">
      <c r="A18" s="743"/>
      <c r="B18" s="744"/>
      <c r="C18" s="1370" t="s">
        <v>623</v>
      </c>
      <c r="D18" s="1370"/>
      <c r="E18" s="1370"/>
      <c r="F18" s="1370"/>
      <c r="G18" s="1370"/>
      <c r="H18" s="747"/>
    </row>
    <row r="19" spans="1:8" ht="39.950000000000003" customHeight="1" thickBot="1" x14ac:dyDescent="0.2">
      <c r="A19" s="743"/>
      <c r="B19" s="744"/>
      <c r="C19" s="1371" t="s">
        <v>1558</v>
      </c>
      <c r="D19" s="1371"/>
      <c r="E19" s="1371"/>
      <c r="F19" s="1371"/>
      <c r="G19" s="1371"/>
      <c r="H19" s="747"/>
    </row>
    <row r="20" spans="1:8" ht="39.950000000000003" customHeight="1" thickBot="1" x14ac:dyDescent="0.2">
      <c r="A20" s="743"/>
      <c r="B20" s="744"/>
      <c r="C20" s="1372" t="s">
        <v>624</v>
      </c>
      <c r="D20" s="1373"/>
      <c r="E20" s="1373"/>
      <c r="F20" s="1373"/>
      <c r="G20" s="1374"/>
      <c r="H20" s="747"/>
    </row>
    <row r="21" spans="1:8" ht="5.0999999999999996" customHeight="1" x14ac:dyDescent="0.15">
      <c r="A21" s="743"/>
      <c r="B21" s="744"/>
      <c r="C21" s="773"/>
      <c r="D21" s="773"/>
      <c r="E21" s="773"/>
      <c r="F21" s="773"/>
      <c r="G21" s="773"/>
      <c r="H21" s="747"/>
    </row>
    <row r="22" spans="1:8" ht="20.100000000000001" customHeight="1" x14ac:dyDescent="0.15">
      <c r="A22" s="767"/>
      <c r="B22" s="768" t="s">
        <v>619</v>
      </c>
      <c r="C22" s="772" t="s">
        <v>625</v>
      </c>
      <c r="D22" s="770"/>
      <c r="E22" s="770"/>
      <c r="F22" s="770"/>
      <c r="G22" s="770"/>
      <c r="H22" s="771"/>
    </row>
    <row r="23" spans="1:8" ht="39.950000000000003" customHeight="1" x14ac:dyDescent="0.15">
      <c r="A23" s="743"/>
      <c r="B23" s="744"/>
      <c r="C23" s="1371" t="s">
        <v>1588</v>
      </c>
      <c r="D23" s="1371"/>
      <c r="E23" s="1371"/>
      <c r="F23" s="1371"/>
      <c r="G23" s="1371"/>
      <c r="H23" s="747"/>
    </row>
    <row r="24" spans="1:8" s="1235" customFormat="1" ht="39.950000000000003" customHeight="1" x14ac:dyDescent="0.15">
      <c r="A24" s="1236"/>
      <c r="B24" s="1237"/>
      <c r="C24" s="1370" t="s">
        <v>1589</v>
      </c>
      <c r="D24" s="1370"/>
      <c r="E24" s="1370"/>
      <c r="F24" s="1370"/>
      <c r="G24" s="1370"/>
      <c r="H24" s="1238"/>
    </row>
    <row r="25" spans="1:8" ht="20.100000000000001" customHeight="1" thickBot="1" x14ac:dyDescent="0.2">
      <c r="A25" s="743"/>
      <c r="B25" s="744"/>
      <c r="C25" s="745" t="s">
        <v>626</v>
      </c>
      <c r="D25" s="746"/>
      <c r="E25" s="746"/>
      <c r="F25" s="746"/>
      <c r="G25" s="746"/>
      <c r="H25" s="747"/>
    </row>
    <row r="26" spans="1:8" ht="20.100000000000001" customHeight="1" thickBot="1" x14ac:dyDescent="0.2">
      <c r="A26" s="743"/>
      <c r="B26" s="744"/>
      <c r="C26" s="774"/>
      <c r="D26" s="746"/>
      <c r="E26" s="775"/>
      <c r="F26" s="746"/>
      <c r="G26" s="776"/>
      <c r="H26" s="747"/>
    </row>
    <row r="27" spans="1:8" ht="20.100000000000001" customHeight="1" x14ac:dyDescent="0.15">
      <c r="A27" s="743"/>
      <c r="B27" s="744"/>
      <c r="C27" s="777" t="s">
        <v>627</v>
      </c>
      <c r="D27" s="746"/>
      <c r="E27" s="777" t="s">
        <v>628</v>
      </c>
      <c r="F27" s="746"/>
      <c r="G27" s="777" t="s">
        <v>629</v>
      </c>
      <c r="H27" s="747"/>
    </row>
    <row r="28" spans="1:8" ht="39.950000000000003" customHeight="1" thickBot="1" x14ac:dyDescent="0.2">
      <c r="A28" s="743"/>
      <c r="B28" s="744"/>
      <c r="C28" s="1371" t="s">
        <v>630</v>
      </c>
      <c r="D28" s="1371"/>
      <c r="E28" s="1371"/>
      <c r="F28" s="1371"/>
      <c r="G28" s="1371"/>
      <c r="H28" s="747"/>
    </row>
    <row r="29" spans="1:8" ht="39.950000000000003" customHeight="1" thickBot="1" x14ac:dyDescent="0.2">
      <c r="A29" s="743"/>
      <c r="B29" s="744"/>
      <c r="C29" s="1372" t="s">
        <v>631</v>
      </c>
      <c r="D29" s="1373"/>
      <c r="E29" s="1373"/>
      <c r="F29" s="1373"/>
      <c r="G29" s="1374"/>
      <c r="H29" s="747"/>
    </row>
    <row r="30" spans="1:8" ht="5.0999999999999996" customHeight="1" x14ac:dyDescent="0.15">
      <c r="A30" s="743"/>
      <c r="B30" s="744"/>
      <c r="C30" s="773"/>
      <c r="D30" s="773"/>
      <c r="E30" s="773"/>
      <c r="F30" s="773"/>
      <c r="G30" s="773"/>
      <c r="H30" s="747"/>
    </row>
    <row r="31" spans="1:8" ht="20.100000000000001" customHeight="1" x14ac:dyDescent="0.15">
      <c r="A31" s="767"/>
      <c r="B31" s="778" t="s">
        <v>619</v>
      </c>
      <c r="C31" s="779" t="s">
        <v>632</v>
      </c>
      <c r="D31" s="780"/>
      <c r="E31" s="780"/>
      <c r="F31" s="780"/>
      <c r="G31" s="780"/>
      <c r="H31" s="771"/>
    </row>
    <row r="32" spans="1:8" s="757" customFormat="1" ht="20.100000000000001" customHeight="1" x14ac:dyDescent="0.15">
      <c r="A32" s="754"/>
      <c r="B32" s="755"/>
      <c r="C32" s="765" t="s">
        <v>1692</v>
      </c>
      <c r="D32" s="781"/>
      <c r="E32" s="781"/>
      <c r="F32" s="781"/>
      <c r="G32" s="781"/>
      <c r="H32" s="756"/>
    </row>
    <row r="33" spans="1:9" s="757" customFormat="1" ht="39.950000000000003" customHeight="1" x14ac:dyDescent="0.15">
      <c r="A33" s="754"/>
      <c r="B33" s="755"/>
      <c r="C33" s="1368" t="s">
        <v>633</v>
      </c>
      <c r="D33" s="1368"/>
      <c r="E33" s="1368"/>
      <c r="F33" s="1368"/>
      <c r="G33" s="1368"/>
      <c r="H33" s="756"/>
    </row>
    <row r="34" spans="1:9" s="757" customFormat="1" ht="39.950000000000003" customHeight="1" x14ac:dyDescent="0.15">
      <c r="A34" s="782"/>
      <c r="B34" s="783"/>
      <c r="C34" s="1369" t="s">
        <v>634</v>
      </c>
      <c r="D34" s="1369"/>
      <c r="E34" s="1369"/>
      <c r="F34" s="1369"/>
      <c r="G34" s="1369"/>
      <c r="H34" s="784"/>
    </row>
    <row r="35" spans="1:9" x14ac:dyDescent="0.15">
      <c r="I35" s="223" t="s">
        <v>405</v>
      </c>
    </row>
  </sheetData>
  <sheetProtection formatCells="0" formatColumns="0" formatRows="0" insertHyperlinks="0"/>
  <mergeCells count="16">
    <mergeCell ref="C16:G16"/>
    <mergeCell ref="A1:H1"/>
    <mergeCell ref="B2:G2"/>
    <mergeCell ref="C8:G8"/>
    <mergeCell ref="C9:G9"/>
    <mergeCell ref="C10:G10"/>
    <mergeCell ref="C15:G15"/>
    <mergeCell ref="C33:G33"/>
    <mergeCell ref="C34:G34"/>
    <mergeCell ref="C18:G18"/>
    <mergeCell ref="C19:G19"/>
    <mergeCell ref="C20:G20"/>
    <mergeCell ref="C23:G23"/>
    <mergeCell ref="C28:G28"/>
    <mergeCell ref="C29:G29"/>
    <mergeCell ref="C24:G24"/>
  </mergeCells>
  <phoneticPr fontId="4"/>
  <dataValidations count="2">
    <dataValidation type="list" allowBlank="1" showInputMessage="1" showErrorMessage="1" sqref="G26">
      <formula1>"はい,いいえ"</formula1>
    </dataValidation>
    <dataValidation type="decimal" imeMode="disabled" operator="greaterThanOrEqual" allowBlank="1" showInputMessage="1" showErrorMessage="1" error="数値を入力してください" prompt="数値を入力" sqref="E26">
      <formula1>0</formula1>
    </dataValidation>
  </dataValidations>
  <printOptions horizontalCentered="1"/>
  <pageMargins left="0.39370078740157483" right="0.39370078740157483" top="0.59055118110236227" bottom="0.59055118110236227" header="0.35433070866141736" footer="0.27559055118110237"/>
  <pageSetup paperSize="9" scale="98" fitToHeight="0" orientation="portrait" cellComments="asDisplayed" r:id="rId1"/>
  <headerFooter>
    <oddHeader>&amp;Rver.2.0</oddHeader>
    <oddFooter>&amp;C&amp;P/&amp;N&amp;R&amp;A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3"/>
  <sheetViews>
    <sheetView view="pageBreakPreview" zoomScaleNormal="100" zoomScaleSheetLayoutView="100" workbookViewId="0">
      <selection sqref="A1:F1"/>
    </sheetView>
  </sheetViews>
  <sheetFormatPr defaultColWidth="8.875" defaultRowHeight="18.75" x14ac:dyDescent="0.15"/>
  <cols>
    <col min="1" max="1" width="4.625" style="442" customWidth="1"/>
    <col min="2" max="2" width="17.625" style="442" customWidth="1"/>
    <col min="3" max="3" width="15.75" style="456" customWidth="1"/>
    <col min="4" max="4" width="15.25" style="442" customWidth="1"/>
    <col min="5" max="5" width="11.875" style="442" customWidth="1"/>
    <col min="6" max="6" width="39.25" style="442" customWidth="1"/>
    <col min="7" max="7" width="15" style="442" customWidth="1"/>
    <col min="8" max="8" width="2.25" style="442" customWidth="1"/>
    <col min="9" max="9" width="80.625" style="442" customWidth="1"/>
    <col min="10" max="16384" width="8.875" style="442"/>
  </cols>
  <sheetData>
    <row r="1" spans="1:9" ht="19.5" thickBot="1" x14ac:dyDescent="0.2">
      <c r="A1" s="1762" t="s">
        <v>886</v>
      </c>
      <c r="B1" s="1762"/>
      <c r="C1" s="1762"/>
      <c r="D1" s="1762"/>
      <c r="E1" s="1762"/>
      <c r="F1" s="1762"/>
      <c r="G1" s="441"/>
      <c r="H1" s="973" t="s">
        <v>1344</v>
      </c>
      <c r="I1" s="441"/>
    </row>
    <row r="2" spans="1:9" ht="20.25" customHeight="1" thickTop="1" thickBot="1" x14ac:dyDescent="0.2">
      <c r="A2" s="457"/>
      <c r="B2" s="457"/>
      <c r="C2" s="458"/>
      <c r="D2" s="457"/>
      <c r="E2" s="391" t="s">
        <v>890</v>
      </c>
      <c r="F2" s="268" t="s">
        <v>1873</v>
      </c>
      <c r="G2" s="1756" t="str">
        <f>IF(OR(AND(C14&lt;&gt;"",D14&lt;&gt;"",F2&lt;&gt;""),AND(F2&lt;&gt;"",B19&lt;&gt;"",C19&lt;&gt;"",D19&lt;&gt;"")),"",IF(F2="あり","下の２つの表の少なくとも１項目には入力が必要です",IF(F2="","←「あり」か「なし」を選択してください","")))</f>
        <v/>
      </c>
      <c r="H2" s="973" t="s">
        <v>1515</v>
      </c>
    </row>
    <row r="3" spans="1:9" ht="19.5" thickTop="1" x14ac:dyDescent="0.15">
      <c r="A3" s="1763" t="s">
        <v>489</v>
      </c>
      <c r="B3" s="1763"/>
      <c r="C3" s="1763"/>
      <c r="D3" s="1763"/>
      <c r="E3" s="1763"/>
      <c r="F3" s="1763"/>
      <c r="G3" s="1756"/>
      <c r="H3" s="973" t="s">
        <v>1516</v>
      </c>
    </row>
    <row r="4" spans="1:9" x14ac:dyDescent="0.15">
      <c r="A4" s="441"/>
      <c r="B4" s="441"/>
      <c r="C4" s="455"/>
      <c r="D4" s="441"/>
      <c r="E4" s="444" t="s">
        <v>248</v>
      </c>
      <c r="F4" s="445" t="str">
        <f>表紙①!E2</f>
        <v>大阪医療センター</v>
      </c>
      <c r="G4" s="1756"/>
      <c r="H4" s="906"/>
      <c r="I4" s="1257" t="s">
        <v>878</v>
      </c>
    </row>
    <row r="5" spans="1:9" x14ac:dyDescent="0.15">
      <c r="A5" s="441"/>
      <c r="B5" s="441"/>
      <c r="C5" s="455"/>
      <c r="D5" s="441"/>
      <c r="E5" s="444" t="s">
        <v>249</v>
      </c>
      <c r="F5" s="1243" t="s">
        <v>1814</v>
      </c>
      <c r="G5" s="1756"/>
      <c r="H5" s="441"/>
      <c r="I5" s="443"/>
    </row>
    <row r="6" spans="1:9" x14ac:dyDescent="0.15">
      <c r="A6" s="441" t="s">
        <v>903</v>
      </c>
      <c r="B6" s="441"/>
      <c r="C6" s="455"/>
      <c r="D6" s="441"/>
      <c r="E6" s="444"/>
      <c r="F6" s="446"/>
      <c r="G6" s="441"/>
      <c r="H6" s="441"/>
      <c r="I6" s="443"/>
    </row>
    <row r="7" spans="1:9" x14ac:dyDescent="0.15">
      <c r="A7" s="447"/>
      <c r="B7" s="1758" t="s">
        <v>377</v>
      </c>
      <c r="C7" s="1758"/>
      <c r="D7" s="1758"/>
      <c r="E7" s="1758"/>
      <c r="F7" s="1758"/>
      <c r="G7" s="441"/>
      <c r="H7" s="441"/>
      <c r="I7" s="443"/>
    </row>
    <row r="8" spans="1:9" x14ac:dyDescent="0.15">
      <c r="A8" s="447"/>
      <c r="B8" s="1758" t="s">
        <v>376</v>
      </c>
      <c r="C8" s="1758"/>
      <c r="D8" s="1758"/>
      <c r="E8" s="1758"/>
      <c r="F8" s="1758"/>
      <c r="G8" s="441"/>
      <c r="H8" s="441"/>
      <c r="I8" s="443"/>
    </row>
    <row r="9" spans="1:9" ht="48" customHeight="1" x14ac:dyDescent="0.15">
      <c r="A9" s="447"/>
      <c r="B9" s="1758" t="s">
        <v>872</v>
      </c>
      <c r="C9" s="1758"/>
      <c r="D9" s="1758"/>
      <c r="E9" s="1758"/>
      <c r="F9" s="1758"/>
      <c r="G9" s="441"/>
      <c r="H9" s="441"/>
      <c r="I9" s="443"/>
    </row>
    <row r="10" spans="1:9" ht="38.450000000000003" customHeight="1" x14ac:dyDescent="0.15">
      <c r="A10" s="447"/>
      <c r="B10" s="1758" t="s">
        <v>889</v>
      </c>
      <c r="C10" s="1758"/>
      <c r="D10" s="1758"/>
      <c r="E10" s="1758"/>
      <c r="F10" s="1758"/>
      <c r="G10" s="441"/>
      <c r="H10" s="441"/>
      <c r="I10" s="443"/>
    </row>
    <row r="11" spans="1:9" ht="25.15" customHeight="1" x14ac:dyDescent="0.15">
      <c r="A11" s="448"/>
      <c r="B11" s="1759" t="s">
        <v>879</v>
      </c>
      <c r="C11" s="1759"/>
      <c r="D11" s="1759"/>
      <c r="E11" s="1759"/>
      <c r="F11" s="448"/>
      <c r="G11" s="441"/>
      <c r="H11" s="441"/>
      <c r="I11" s="443"/>
    </row>
    <row r="12" spans="1:9" ht="21.6" customHeight="1" x14ac:dyDescent="0.15">
      <c r="A12" s="449"/>
      <c r="B12" s="450" t="s">
        <v>891</v>
      </c>
      <c r="C12" s="451" t="s">
        <v>880</v>
      </c>
      <c r="D12" s="1764" t="s">
        <v>885</v>
      </c>
      <c r="E12" s="1765"/>
      <c r="F12" s="1766"/>
      <c r="G12" s="907"/>
      <c r="I12" s="443"/>
    </row>
    <row r="13" spans="1:9" ht="24" x14ac:dyDescent="0.15">
      <c r="A13" s="452" t="s">
        <v>881</v>
      </c>
      <c r="B13" s="453" t="s">
        <v>887</v>
      </c>
      <c r="C13" s="459">
        <v>3</v>
      </c>
      <c r="D13" s="1767" t="s">
        <v>882</v>
      </c>
      <c r="E13" s="1768"/>
      <c r="F13" s="1769"/>
      <c r="G13" s="907"/>
      <c r="I13" s="443"/>
    </row>
    <row r="14" spans="1:9" ht="24" x14ac:dyDescent="0.15">
      <c r="A14" s="469">
        <v>1</v>
      </c>
      <c r="B14" s="460" t="s">
        <v>887</v>
      </c>
      <c r="C14" s="795">
        <v>2</v>
      </c>
      <c r="D14" s="1770" t="s">
        <v>1967</v>
      </c>
      <c r="E14" s="1771"/>
      <c r="F14" s="1772"/>
      <c r="G14" s="907"/>
      <c r="I14" s="443"/>
    </row>
    <row r="15" spans="1:9" ht="24" x14ac:dyDescent="0.15">
      <c r="A15" s="469">
        <v>2</v>
      </c>
      <c r="B15" s="460" t="s">
        <v>888</v>
      </c>
      <c r="C15" s="795">
        <v>3</v>
      </c>
      <c r="D15" s="1770" t="s">
        <v>1919</v>
      </c>
      <c r="E15" s="1771"/>
      <c r="F15" s="1772"/>
      <c r="G15" s="907"/>
      <c r="I15" s="443"/>
    </row>
    <row r="16" spans="1:9" ht="36.6" customHeight="1" thickBot="1" x14ac:dyDescent="0.2">
      <c r="A16" s="872"/>
      <c r="B16" s="1773" t="s">
        <v>883</v>
      </c>
      <c r="C16" s="1773"/>
      <c r="D16" s="1773"/>
      <c r="E16" s="1773"/>
      <c r="F16" s="873"/>
      <c r="G16" s="907"/>
      <c r="I16" s="443"/>
    </row>
    <row r="17" spans="1:9" ht="27" customHeight="1" thickBot="1" x14ac:dyDescent="0.2">
      <c r="A17" s="874"/>
      <c r="B17" s="875" t="s">
        <v>873</v>
      </c>
      <c r="C17" s="875" t="s">
        <v>874</v>
      </c>
      <c r="D17" s="1760" t="s">
        <v>875</v>
      </c>
      <c r="E17" s="1760"/>
      <c r="F17" s="1760"/>
      <c r="G17" s="907"/>
      <c r="I17" s="443"/>
    </row>
    <row r="18" spans="1:9" ht="21" customHeight="1" thickBot="1" x14ac:dyDescent="0.2">
      <c r="A18" s="876" t="s">
        <v>881</v>
      </c>
      <c r="B18" s="877" t="s">
        <v>876</v>
      </c>
      <c r="C18" s="876" t="s">
        <v>877</v>
      </c>
      <c r="D18" s="1761" t="s">
        <v>884</v>
      </c>
      <c r="E18" s="1761"/>
      <c r="F18" s="1761"/>
      <c r="G18" s="907"/>
      <c r="I18" s="443"/>
    </row>
    <row r="19" spans="1:9" ht="21" customHeight="1" thickBot="1" x14ac:dyDescent="0.2">
      <c r="A19" s="878">
        <v>1</v>
      </c>
      <c r="B19" s="879" t="s">
        <v>1920</v>
      </c>
      <c r="C19" s="880" t="s">
        <v>1921</v>
      </c>
      <c r="D19" s="1757"/>
      <c r="E19" s="1757"/>
      <c r="F19" s="1757"/>
      <c r="G19" s="907"/>
      <c r="I19" s="443"/>
    </row>
    <row r="20" spans="1:9" ht="21" customHeight="1" thickBot="1" x14ac:dyDescent="0.2">
      <c r="A20" s="878">
        <v>2</v>
      </c>
      <c r="B20" s="879"/>
      <c r="C20" s="880"/>
      <c r="D20" s="1757"/>
      <c r="E20" s="1757"/>
      <c r="F20" s="1757"/>
      <c r="G20" s="907"/>
      <c r="I20" s="443"/>
    </row>
    <row r="21" spans="1:9" ht="21" customHeight="1" thickBot="1" x14ac:dyDescent="0.2">
      <c r="A21" s="878">
        <v>3</v>
      </c>
      <c r="B21" s="879"/>
      <c r="C21" s="880"/>
      <c r="D21" s="1757"/>
      <c r="E21" s="1757"/>
      <c r="F21" s="1757"/>
      <c r="G21" s="907"/>
      <c r="I21" s="443"/>
    </row>
    <row r="22" spans="1:9" ht="21" customHeight="1" thickBot="1" x14ac:dyDescent="0.2">
      <c r="A22" s="878">
        <v>4</v>
      </c>
      <c r="B22" s="879"/>
      <c r="C22" s="880"/>
      <c r="D22" s="1757"/>
      <c r="E22" s="1757"/>
      <c r="F22" s="1757"/>
      <c r="G22" s="907"/>
      <c r="I22" s="443"/>
    </row>
    <row r="23" spans="1:9" ht="21" customHeight="1" thickBot="1" x14ac:dyDescent="0.2">
      <c r="A23" s="878">
        <v>5</v>
      </c>
      <c r="B23" s="879"/>
      <c r="C23" s="880"/>
      <c r="D23" s="1757"/>
      <c r="E23" s="1757"/>
      <c r="F23" s="1757"/>
      <c r="G23" s="907"/>
      <c r="I23" s="443"/>
    </row>
    <row r="24" spans="1:9" ht="21" customHeight="1" thickBot="1" x14ac:dyDescent="0.2">
      <c r="A24" s="878">
        <v>6</v>
      </c>
      <c r="B24" s="879"/>
      <c r="C24" s="880"/>
      <c r="D24" s="1757"/>
      <c r="E24" s="1757"/>
      <c r="F24" s="1757"/>
      <c r="G24" s="907"/>
      <c r="I24" s="443"/>
    </row>
    <row r="25" spans="1:9" ht="21" customHeight="1" thickBot="1" x14ac:dyDescent="0.2">
      <c r="A25" s="878">
        <v>7</v>
      </c>
      <c r="B25" s="879"/>
      <c r="C25" s="880"/>
      <c r="D25" s="1757"/>
      <c r="E25" s="1757"/>
      <c r="F25" s="1757"/>
      <c r="G25" s="907"/>
      <c r="I25" s="443"/>
    </row>
    <row r="26" spans="1:9" ht="21" customHeight="1" thickBot="1" x14ac:dyDescent="0.2">
      <c r="A26" s="878">
        <v>8</v>
      </c>
      <c r="B26" s="879"/>
      <c r="C26" s="880"/>
      <c r="D26" s="1757"/>
      <c r="E26" s="1757"/>
      <c r="F26" s="1757"/>
      <c r="G26" s="907"/>
      <c r="I26" s="443"/>
    </row>
    <row r="27" spans="1:9" ht="21" customHeight="1" thickBot="1" x14ac:dyDescent="0.2">
      <c r="A27" s="878">
        <v>9</v>
      </c>
      <c r="B27" s="879"/>
      <c r="C27" s="880"/>
      <c r="D27" s="1757"/>
      <c r="E27" s="1757"/>
      <c r="F27" s="1757"/>
      <c r="G27" s="907"/>
      <c r="I27" s="443"/>
    </row>
    <row r="28" spans="1:9" ht="21" customHeight="1" thickBot="1" x14ac:dyDescent="0.2">
      <c r="A28" s="878">
        <v>10</v>
      </c>
      <c r="B28" s="879"/>
      <c r="C28" s="880"/>
      <c r="D28" s="1757"/>
      <c r="E28" s="1757"/>
      <c r="F28" s="1757"/>
      <c r="G28" s="907"/>
      <c r="I28" s="443"/>
    </row>
    <row r="29" spans="1:9" ht="21" customHeight="1" thickBot="1" x14ac:dyDescent="0.2">
      <c r="A29" s="878">
        <v>11</v>
      </c>
      <c r="B29" s="879"/>
      <c r="C29" s="880"/>
      <c r="D29" s="1757"/>
      <c r="E29" s="1757"/>
      <c r="F29" s="1757"/>
      <c r="G29" s="907"/>
      <c r="I29" s="443"/>
    </row>
    <row r="30" spans="1:9" ht="21" customHeight="1" thickBot="1" x14ac:dyDescent="0.2">
      <c r="A30" s="878">
        <v>12</v>
      </c>
      <c r="B30" s="879"/>
      <c r="C30" s="880"/>
      <c r="D30" s="1757"/>
      <c r="E30" s="1757"/>
      <c r="F30" s="1757"/>
      <c r="G30" s="907"/>
      <c r="I30" s="443"/>
    </row>
    <row r="31" spans="1:9" ht="21" customHeight="1" thickBot="1" x14ac:dyDescent="0.2">
      <c r="A31" s="878">
        <v>13</v>
      </c>
      <c r="B31" s="879"/>
      <c r="C31" s="880"/>
      <c r="D31" s="1757"/>
      <c r="E31" s="1757"/>
      <c r="F31" s="1757"/>
      <c r="G31" s="907"/>
      <c r="I31" s="443"/>
    </row>
    <row r="32" spans="1:9" ht="21" customHeight="1" thickBot="1" x14ac:dyDescent="0.2">
      <c r="A32" s="878">
        <v>14</v>
      </c>
      <c r="B32" s="879"/>
      <c r="C32" s="880"/>
      <c r="D32" s="1757"/>
      <c r="E32" s="1757"/>
      <c r="F32" s="1757"/>
      <c r="G32" s="907"/>
      <c r="I32" s="443"/>
    </row>
    <row r="33" spans="1:9" x14ac:dyDescent="0.15">
      <c r="A33" s="441"/>
      <c r="B33" s="441"/>
      <c r="C33" s="455"/>
      <c r="D33" s="441"/>
      <c r="E33" s="441"/>
      <c r="F33" s="441"/>
      <c r="G33" s="454" t="s">
        <v>404</v>
      </c>
      <c r="H33" s="454"/>
      <c r="I33" s="866"/>
    </row>
  </sheetData>
  <mergeCells count="29">
    <mergeCell ref="D17:F17"/>
    <mergeCell ref="D18:F18"/>
    <mergeCell ref="D19:F19"/>
    <mergeCell ref="B9:F9"/>
    <mergeCell ref="A1:F1"/>
    <mergeCell ref="A3:F3"/>
    <mergeCell ref="B7:F7"/>
    <mergeCell ref="B8:F8"/>
    <mergeCell ref="D12:F12"/>
    <mergeCell ref="D13:F13"/>
    <mergeCell ref="D14:F14"/>
    <mergeCell ref="D15:F15"/>
    <mergeCell ref="B16:E16"/>
    <mergeCell ref="G2:G5"/>
    <mergeCell ref="D32:F32"/>
    <mergeCell ref="D21:F21"/>
    <mergeCell ref="D22:F22"/>
    <mergeCell ref="D23:F23"/>
    <mergeCell ref="D24:F24"/>
    <mergeCell ref="D25:F25"/>
    <mergeCell ref="D26:F26"/>
    <mergeCell ref="D27:F27"/>
    <mergeCell ref="D28:F28"/>
    <mergeCell ref="D29:F29"/>
    <mergeCell ref="D30:F30"/>
    <mergeCell ref="D31:F31"/>
    <mergeCell ref="D20:F20"/>
    <mergeCell ref="B10:F10"/>
    <mergeCell ref="B11:E11"/>
  </mergeCells>
  <phoneticPr fontId="4"/>
  <dataValidations count="5">
    <dataValidation allowBlank="1" showInputMessage="1" showErrorMessage="1" prompt="表紙シートの病院名を反映" sqref="F4"/>
    <dataValidation type="list" allowBlank="1" showInputMessage="1" showErrorMessage="1" sqref="C19:C32">
      <formula1>"常勤,非常勤"</formula1>
    </dataValidation>
    <dataValidation allowBlank="1" showDropDown="1" showInputMessage="1" showErrorMessage="1" sqref="B16:E16 B19:B32"/>
    <dataValidation type="list" allowBlank="1" showInputMessage="1" showErrorMessage="1" prompt="表紙①に反映されます" sqref="F2">
      <formula1>"あり,なし"</formula1>
    </dataValidation>
    <dataValidation type="whole" allowBlank="1" showInputMessage="1" showErrorMessage="1" sqref="C14:C15">
      <formula1>0</formula1>
      <formula2>999</formula2>
    </dataValidation>
  </dataValidations>
  <hyperlinks>
    <hyperlink ref="H1" location="表紙①!D24" tooltip="表紙①に戻ります" display="表紙①に戻る"/>
    <hyperlink ref="H2" location="'様式4（機能別）'!N260" tooltip="様式4（機能別）に戻ります" display="様式4（機能別）のⅡ（地域がん診療連携拠点病院の指定要件について）に戻る"/>
    <hyperlink ref="H3" location="'様式4（機能別）'!N601"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64"/>
  <sheetViews>
    <sheetView view="pageBreakPreview" zoomScaleNormal="85" zoomScaleSheetLayoutView="100" workbookViewId="0">
      <selection activeCell="C12" sqref="C12"/>
    </sheetView>
  </sheetViews>
  <sheetFormatPr defaultColWidth="9" defaultRowHeight="13.5" x14ac:dyDescent="0.15"/>
  <cols>
    <col min="1" max="1" width="5.625" style="500" customWidth="1"/>
    <col min="2" max="2" width="34.25" style="500" customWidth="1"/>
    <col min="3" max="6" width="20.625" style="500" customWidth="1"/>
    <col min="7" max="7" width="11.5" style="500" customWidth="1"/>
    <col min="8" max="8" width="15.25" style="500" customWidth="1"/>
    <col min="9" max="9" width="2.25" style="500" customWidth="1"/>
    <col min="10" max="10" width="100.625" style="500" customWidth="1"/>
    <col min="11" max="16384" width="9" style="500"/>
  </cols>
  <sheetData>
    <row r="1" spans="1:10" s="510" customFormat="1" ht="20.25" customHeight="1" thickBot="1" x14ac:dyDescent="0.2">
      <c r="A1" s="1775" t="s">
        <v>294</v>
      </c>
      <c r="B1" s="1775"/>
      <c r="C1" s="1775"/>
      <c r="D1" s="1775"/>
      <c r="E1" s="1775"/>
      <c r="F1" s="1775"/>
      <c r="G1" s="1775"/>
      <c r="I1" s="973" t="s">
        <v>1344</v>
      </c>
    </row>
    <row r="2" spans="1:10" s="510" customFormat="1" ht="24.95" customHeight="1" thickTop="1" thickBot="1" x14ac:dyDescent="0.2">
      <c r="A2" s="1429" t="s">
        <v>401</v>
      </c>
      <c r="B2" s="1429"/>
      <c r="C2" s="1429"/>
      <c r="D2" s="1429"/>
      <c r="E2" s="1429"/>
      <c r="F2" s="1557"/>
      <c r="G2" s="268" t="s">
        <v>1873</v>
      </c>
      <c r="H2" s="1774" t="str">
        <f>IF(G2="あり","下の表について入力が必要です",IF(G2="","←「あり」か「なし」を選択してください",""))</f>
        <v>下の表について入力が必要です</v>
      </c>
      <c r="I2" s="973" t="s">
        <v>1515</v>
      </c>
    </row>
    <row r="3" spans="1:10" s="510" customFormat="1" ht="5.0999999999999996" customHeight="1" thickTop="1" x14ac:dyDescent="0.15">
      <c r="A3" s="525"/>
      <c r="B3" s="525"/>
      <c r="C3" s="525"/>
      <c r="D3" s="525"/>
      <c r="E3" s="525"/>
      <c r="F3" s="525"/>
      <c r="G3" s="526"/>
      <c r="H3" s="1774"/>
      <c r="I3" s="74"/>
    </row>
    <row r="4" spans="1:10" s="510" customFormat="1" ht="20.25" customHeight="1" x14ac:dyDescent="0.15">
      <c r="A4" s="525"/>
      <c r="B4" s="525"/>
      <c r="C4" s="525"/>
      <c r="D4" s="524" t="s">
        <v>960</v>
      </c>
      <c r="E4" s="1778" t="str">
        <f>表紙①!E2</f>
        <v>大阪医療センター</v>
      </c>
      <c r="F4" s="1779"/>
      <c r="G4" s="1780"/>
      <c r="H4" s="1774"/>
      <c r="I4" s="973" t="s">
        <v>1516</v>
      </c>
    </row>
    <row r="5" spans="1:10" s="510" customFormat="1" ht="69.95" customHeight="1" thickBot="1" x14ac:dyDescent="0.2">
      <c r="A5" s="1776" t="s">
        <v>959</v>
      </c>
      <c r="B5" s="1776"/>
      <c r="C5" s="1776"/>
      <c r="D5" s="1776"/>
      <c r="E5" s="1776"/>
      <c r="F5" s="1776"/>
      <c r="G5" s="1776"/>
      <c r="H5" s="523"/>
      <c r="I5" s="523"/>
      <c r="J5" s="1261" t="s">
        <v>398</v>
      </c>
    </row>
    <row r="6" spans="1:10" s="510" customFormat="1" ht="20.100000000000001" customHeight="1" thickBot="1" x14ac:dyDescent="0.2">
      <c r="A6" s="495" t="s">
        <v>1837</v>
      </c>
      <c r="B6" s="482"/>
      <c r="C6" s="482"/>
      <c r="D6" s="521">
        <v>3928</v>
      </c>
      <c r="E6" s="474" t="s">
        <v>158</v>
      </c>
      <c r="F6" s="474"/>
      <c r="G6" s="519"/>
      <c r="H6" s="523"/>
      <c r="I6" s="523"/>
      <c r="J6" s="504"/>
    </row>
    <row r="7" spans="1:10" s="510" customFormat="1" ht="20.100000000000001" customHeight="1" thickBot="1" x14ac:dyDescent="0.2">
      <c r="A7" s="519"/>
      <c r="B7" s="522"/>
      <c r="C7" s="322" t="s">
        <v>1681</v>
      </c>
      <c r="D7" s="521">
        <v>26.4</v>
      </c>
      <c r="E7" s="520" t="s">
        <v>9</v>
      </c>
      <c r="F7" s="520"/>
      <c r="G7" s="519"/>
      <c r="H7" s="523"/>
      <c r="I7" s="504"/>
      <c r="J7" s="1359"/>
    </row>
    <row r="8" spans="1:10" ht="20.25" customHeight="1" thickBot="1" x14ac:dyDescent="0.2">
      <c r="A8" s="483" t="s">
        <v>958</v>
      </c>
      <c r="B8" s="522"/>
      <c r="C8" s="322"/>
      <c r="D8" s="521">
        <v>698</v>
      </c>
      <c r="E8" s="520" t="s">
        <v>158</v>
      </c>
      <c r="F8" s="520"/>
      <c r="G8" s="519"/>
      <c r="J8" s="504"/>
    </row>
    <row r="9" spans="1:10" ht="46.5" customHeight="1" x14ac:dyDescent="0.15">
      <c r="A9" s="1245" t="s">
        <v>1838</v>
      </c>
      <c r="B9" s="266"/>
      <c r="C9" s="266"/>
      <c r="D9" s="518"/>
      <c r="E9" s="518"/>
      <c r="F9" s="518"/>
      <c r="G9" s="518"/>
      <c r="H9" s="517"/>
      <c r="I9" s="517"/>
      <c r="J9" s="504"/>
    </row>
    <row r="10" spans="1:10" ht="20.25" customHeight="1" thickBot="1" x14ac:dyDescent="0.2">
      <c r="A10" s="516"/>
      <c r="B10" s="1335" t="s">
        <v>957</v>
      </c>
      <c r="C10" s="1337" t="s">
        <v>956</v>
      </c>
      <c r="D10" s="518"/>
      <c r="E10" s="518"/>
      <c r="F10" s="518"/>
      <c r="J10" s="1321"/>
    </row>
    <row r="11" spans="1:10" ht="20.25" customHeight="1" thickBot="1" x14ac:dyDescent="0.2">
      <c r="A11" s="516">
        <v>1</v>
      </c>
      <c r="B11" s="1335" t="s">
        <v>955</v>
      </c>
      <c r="C11" s="521">
        <v>3740</v>
      </c>
      <c r="D11" s="518"/>
      <c r="E11" s="518"/>
      <c r="F11" s="518"/>
      <c r="J11" s="1321"/>
    </row>
    <row r="12" spans="1:10" s="510" customFormat="1" ht="20.25" customHeight="1" thickBot="1" x14ac:dyDescent="0.2">
      <c r="A12" s="516">
        <v>2</v>
      </c>
      <c r="B12" s="1335" t="s">
        <v>1299</v>
      </c>
      <c r="C12" s="521">
        <v>66</v>
      </c>
      <c r="D12" s="518"/>
      <c r="E12" s="518"/>
      <c r="F12" s="518"/>
      <c r="J12" s="1321"/>
    </row>
    <row r="13" spans="1:10" s="510" customFormat="1" ht="20.25" customHeight="1" thickBot="1" x14ac:dyDescent="0.2">
      <c r="A13" s="516">
        <v>3</v>
      </c>
      <c r="B13" s="1335" t="s">
        <v>1249</v>
      </c>
      <c r="C13" s="521">
        <v>122</v>
      </c>
      <c r="D13" s="518"/>
      <c r="E13" s="518"/>
      <c r="F13" s="518"/>
      <c r="H13" s="502"/>
      <c r="I13" s="502"/>
      <c r="J13" s="1321"/>
    </row>
    <row r="14" spans="1:10" s="510" customFormat="1" ht="20.25" customHeight="1" x14ac:dyDescent="0.15">
      <c r="A14" s="515"/>
      <c r="B14" s="1336" t="s">
        <v>954</v>
      </c>
      <c r="C14" s="1338">
        <f>SUM(C11:C13)</f>
        <v>3928</v>
      </c>
      <c r="D14" s="518"/>
      <c r="E14" s="518"/>
      <c r="F14" s="518"/>
      <c r="H14" s="502"/>
      <c r="I14" s="502"/>
      <c r="J14" s="1321"/>
    </row>
    <row r="15" spans="1:10" s="510" customFormat="1" ht="15.75" customHeight="1" x14ac:dyDescent="0.15">
      <c r="A15" s="1244" t="s">
        <v>1839</v>
      </c>
      <c r="B15" s="136"/>
      <c r="C15" s="136"/>
      <c r="D15" s="506"/>
      <c r="E15" s="506"/>
      <c r="F15" s="506"/>
      <c r="G15" s="506"/>
      <c r="H15" s="502"/>
      <c r="I15" s="502"/>
      <c r="J15" s="504"/>
    </row>
    <row r="16" spans="1:10" s="510" customFormat="1" ht="55.5" customHeight="1" x14ac:dyDescent="0.15">
      <c r="A16" s="1777" t="s">
        <v>1208</v>
      </c>
      <c r="B16" s="1777"/>
      <c r="C16" s="1777"/>
      <c r="D16" s="1777"/>
      <c r="E16" s="1777"/>
      <c r="F16" s="1777"/>
      <c r="G16" s="1777"/>
      <c r="H16" s="502"/>
      <c r="I16" s="502"/>
      <c r="J16" s="504"/>
    </row>
    <row r="17" spans="1:10" s="510" customFormat="1" ht="24" customHeight="1" thickBot="1" x14ac:dyDescent="0.2">
      <c r="A17" s="514"/>
      <c r="B17" s="513" t="s">
        <v>953</v>
      </c>
      <c r="C17" s="512" t="s">
        <v>952</v>
      </c>
      <c r="D17" s="1785" t="s">
        <v>953</v>
      </c>
      <c r="E17" s="1786"/>
      <c r="F17" s="512" t="s">
        <v>952</v>
      </c>
      <c r="H17" s="502"/>
      <c r="I17" s="502"/>
      <c r="J17" s="504"/>
    </row>
    <row r="18" spans="1:10" s="510" customFormat="1" ht="24" customHeight="1" thickBot="1" x14ac:dyDescent="0.2">
      <c r="A18" s="509"/>
      <c r="B18" s="805" t="s">
        <v>1210</v>
      </c>
      <c r="C18" s="511">
        <v>1203</v>
      </c>
      <c r="D18" s="1783" t="s">
        <v>1227</v>
      </c>
      <c r="E18" s="1784"/>
      <c r="F18" s="511">
        <v>637</v>
      </c>
      <c r="H18" s="502"/>
      <c r="I18" s="502"/>
      <c r="J18" s="504"/>
    </row>
    <row r="19" spans="1:10" s="510" customFormat="1" ht="24" customHeight="1" thickBot="1" x14ac:dyDescent="0.2">
      <c r="A19" s="509"/>
      <c r="B19" s="805" t="s">
        <v>1209</v>
      </c>
      <c r="C19" s="511">
        <v>511</v>
      </c>
      <c r="D19" s="1783" t="s">
        <v>1228</v>
      </c>
      <c r="E19" s="1784"/>
      <c r="F19" s="511">
        <v>4</v>
      </c>
      <c r="H19" s="502"/>
      <c r="I19" s="502"/>
      <c r="J19" s="504"/>
    </row>
    <row r="20" spans="1:10" s="510" customFormat="1" ht="24" customHeight="1" thickBot="1" x14ac:dyDescent="0.2">
      <c r="A20" s="509"/>
      <c r="B20" s="805" t="s">
        <v>1211</v>
      </c>
      <c r="C20" s="511">
        <v>867</v>
      </c>
      <c r="D20" s="806" t="s">
        <v>1229</v>
      </c>
      <c r="E20" s="805"/>
      <c r="F20" s="511">
        <v>446</v>
      </c>
      <c r="H20" s="502"/>
      <c r="I20" s="502"/>
      <c r="J20" s="504"/>
    </row>
    <row r="21" spans="1:10" s="510" customFormat="1" ht="24" customHeight="1" thickBot="1" x14ac:dyDescent="0.2">
      <c r="A21" s="509"/>
      <c r="B21" s="805" t="s">
        <v>1212</v>
      </c>
      <c r="C21" s="511">
        <v>56</v>
      </c>
      <c r="D21" s="806" t="s">
        <v>1230</v>
      </c>
      <c r="E21" s="805"/>
      <c r="F21" s="511">
        <v>873</v>
      </c>
      <c r="H21" s="502"/>
      <c r="I21" s="502"/>
      <c r="J21" s="504"/>
    </row>
    <row r="22" spans="1:10" s="510" customFormat="1" ht="24" customHeight="1" thickBot="1" x14ac:dyDescent="0.2">
      <c r="A22" s="509"/>
      <c r="B22" s="805" t="s">
        <v>1213</v>
      </c>
      <c r="C22" s="511">
        <v>8</v>
      </c>
      <c r="D22" s="806" t="s">
        <v>1231</v>
      </c>
      <c r="E22" s="805"/>
      <c r="F22" s="511">
        <v>324</v>
      </c>
      <c r="H22" s="502"/>
      <c r="I22" s="502"/>
      <c r="J22" s="504"/>
    </row>
    <row r="23" spans="1:10" s="510" customFormat="1" ht="24" customHeight="1" thickBot="1" x14ac:dyDescent="0.2">
      <c r="A23" s="509"/>
      <c r="B23" s="805" t="s">
        <v>1214</v>
      </c>
      <c r="C23" s="511">
        <v>11</v>
      </c>
      <c r="D23" s="806" t="s">
        <v>1232</v>
      </c>
      <c r="E23" s="805"/>
      <c r="F23" s="511">
        <v>228</v>
      </c>
      <c r="H23" s="502"/>
      <c r="I23" s="502"/>
      <c r="J23" s="504"/>
    </row>
    <row r="24" spans="1:10" s="510" customFormat="1" ht="24" customHeight="1" thickBot="1" x14ac:dyDescent="0.2">
      <c r="A24" s="509"/>
      <c r="B24" s="805" t="s">
        <v>1215</v>
      </c>
      <c r="C24" s="511">
        <v>8</v>
      </c>
      <c r="D24" s="806" t="s">
        <v>1233</v>
      </c>
      <c r="E24" s="805"/>
      <c r="F24" s="511">
        <v>449</v>
      </c>
      <c r="H24" s="502"/>
      <c r="I24" s="502"/>
      <c r="J24" s="504"/>
    </row>
    <row r="25" spans="1:10" s="510" customFormat="1" ht="24" customHeight="1" thickBot="1" x14ac:dyDescent="0.2">
      <c r="A25" s="509"/>
      <c r="B25" s="805" t="s">
        <v>1216</v>
      </c>
      <c r="C25" s="511">
        <v>10</v>
      </c>
      <c r="D25" s="806" t="s">
        <v>1234</v>
      </c>
      <c r="E25" s="805"/>
      <c r="F25" s="511">
        <v>50</v>
      </c>
      <c r="H25" s="502"/>
      <c r="I25" s="502"/>
      <c r="J25" s="504"/>
    </row>
    <row r="26" spans="1:10" s="510" customFormat="1" ht="24" customHeight="1" thickBot="1" x14ac:dyDescent="0.2">
      <c r="A26" s="509"/>
      <c r="B26" s="805" t="s">
        <v>1217</v>
      </c>
      <c r="C26" s="511">
        <v>87</v>
      </c>
      <c r="D26" s="806" t="s">
        <v>1235</v>
      </c>
      <c r="E26" s="805"/>
      <c r="F26" s="511">
        <v>0</v>
      </c>
      <c r="H26" s="502"/>
      <c r="I26" s="502"/>
      <c r="J26" s="504"/>
    </row>
    <row r="27" spans="1:10" s="510" customFormat="1" ht="24" customHeight="1" thickBot="1" x14ac:dyDescent="0.2">
      <c r="A27" s="509"/>
      <c r="B27" s="805" t="s">
        <v>1218</v>
      </c>
      <c r="C27" s="511">
        <v>506</v>
      </c>
      <c r="D27" s="806" t="s">
        <v>1236</v>
      </c>
      <c r="E27" s="805"/>
      <c r="F27" s="511">
        <v>1</v>
      </c>
      <c r="H27" s="502" t="s">
        <v>951</v>
      </c>
      <c r="I27" s="502"/>
      <c r="J27" s="504"/>
    </row>
    <row r="28" spans="1:10" s="510" customFormat="1" ht="24" customHeight="1" thickBot="1" x14ac:dyDescent="0.2">
      <c r="A28" s="509"/>
      <c r="B28" s="805" t="s">
        <v>1219</v>
      </c>
      <c r="C28" s="511">
        <v>209</v>
      </c>
      <c r="D28" s="806" t="s">
        <v>1237</v>
      </c>
      <c r="E28" s="805"/>
      <c r="F28" s="511">
        <v>0</v>
      </c>
      <c r="H28" s="502" t="s">
        <v>950</v>
      </c>
      <c r="I28" s="502"/>
      <c r="J28" s="504"/>
    </row>
    <row r="29" spans="1:10" s="510" customFormat="1" ht="24" customHeight="1" thickBot="1" x14ac:dyDescent="0.2">
      <c r="A29" s="509"/>
      <c r="B29" s="805" t="s">
        <v>1220</v>
      </c>
      <c r="C29" s="511">
        <v>2</v>
      </c>
      <c r="D29" s="1781"/>
      <c r="E29" s="1782"/>
      <c r="F29" s="511"/>
      <c r="H29" s="502" t="s">
        <v>949</v>
      </c>
      <c r="I29" s="502"/>
      <c r="J29" s="504"/>
    </row>
    <row r="30" spans="1:10" s="510" customFormat="1" ht="24" customHeight="1" thickBot="1" x14ac:dyDescent="0.2">
      <c r="A30" s="509"/>
      <c r="B30" s="805" t="s">
        <v>1221</v>
      </c>
      <c r="C30" s="511">
        <v>1628</v>
      </c>
      <c r="D30" s="1781"/>
      <c r="E30" s="1782"/>
      <c r="F30" s="511"/>
      <c r="H30" s="502" t="s">
        <v>948</v>
      </c>
      <c r="I30" s="502"/>
      <c r="J30" s="504"/>
    </row>
    <row r="31" spans="1:10" s="510" customFormat="1" ht="24" customHeight="1" thickBot="1" x14ac:dyDescent="0.2">
      <c r="A31" s="509"/>
      <c r="B31" s="805" t="s">
        <v>1222</v>
      </c>
      <c r="C31" s="511">
        <v>1227</v>
      </c>
      <c r="D31" s="1781"/>
      <c r="E31" s="1782"/>
      <c r="F31" s="511"/>
      <c r="J31" s="504"/>
    </row>
    <row r="32" spans="1:10" s="510" customFormat="1" ht="24" customHeight="1" thickBot="1" x14ac:dyDescent="0.2">
      <c r="A32" s="509"/>
      <c r="B32" s="805" t="s">
        <v>1223</v>
      </c>
      <c r="C32" s="511">
        <v>453</v>
      </c>
      <c r="D32" s="1781"/>
      <c r="E32" s="1782"/>
      <c r="F32" s="511"/>
      <c r="J32" s="504"/>
    </row>
    <row r="33" spans="1:10" s="510" customFormat="1" ht="24" customHeight="1" thickBot="1" x14ac:dyDescent="0.2">
      <c r="A33" s="509"/>
      <c r="B33" s="805" t="s">
        <v>1224</v>
      </c>
      <c r="C33" s="511">
        <v>902</v>
      </c>
      <c r="D33" s="1781"/>
      <c r="E33" s="1782"/>
      <c r="F33" s="511"/>
      <c r="J33" s="504"/>
    </row>
    <row r="34" spans="1:10" s="510" customFormat="1" ht="24" customHeight="1" thickBot="1" x14ac:dyDescent="0.2">
      <c r="A34" s="509"/>
      <c r="B34" s="805" t="s">
        <v>1225</v>
      </c>
      <c r="C34" s="511">
        <v>219</v>
      </c>
      <c r="D34" s="1781"/>
      <c r="E34" s="1782"/>
      <c r="F34" s="511"/>
      <c r="J34" s="504"/>
    </row>
    <row r="35" spans="1:10" s="505" customFormat="1" ht="24" customHeight="1" thickBot="1" x14ac:dyDescent="0.2">
      <c r="A35" s="509"/>
      <c r="B35" s="805" t="s">
        <v>1226</v>
      </c>
      <c r="C35" s="511">
        <v>1</v>
      </c>
      <c r="D35" s="1781"/>
      <c r="E35" s="1782"/>
      <c r="F35" s="511"/>
      <c r="J35" s="504"/>
    </row>
    <row r="36" spans="1:10" ht="20.25" customHeight="1" x14ac:dyDescent="0.15">
      <c r="A36" s="506"/>
      <c r="B36" s="508"/>
      <c r="C36" s="507"/>
      <c r="D36" s="506"/>
      <c r="E36" s="506"/>
      <c r="F36" s="506"/>
      <c r="G36" s="506"/>
      <c r="J36" s="504"/>
    </row>
    <row r="37" spans="1:10" x14ac:dyDescent="0.15">
      <c r="H37" s="502" t="s">
        <v>947</v>
      </c>
      <c r="I37" s="502"/>
    </row>
    <row r="38" spans="1:10" x14ac:dyDescent="0.15">
      <c r="H38" s="502" t="s">
        <v>946</v>
      </c>
      <c r="I38" s="502"/>
    </row>
    <row r="39" spans="1:10" x14ac:dyDescent="0.15">
      <c r="H39" s="502" t="s">
        <v>945</v>
      </c>
      <c r="I39" s="502"/>
    </row>
    <row r="40" spans="1:10" x14ac:dyDescent="0.15">
      <c r="H40" s="502" t="s">
        <v>944</v>
      </c>
      <c r="I40" s="502"/>
    </row>
    <row r="41" spans="1:10" x14ac:dyDescent="0.15">
      <c r="H41" s="502" t="s">
        <v>943</v>
      </c>
      <c r="I41" s="502"/>
    </row>
    <row r="42" spans="1:10" x14ac:dyDescent="0.15">
      <c r="H42" s="502" t="s">
        <v>942</v>
      </c>
      <c r="I42" s="502"/>
    </row>
    <row r="43" spans="1:10" x14ac:dyDescent="0.15">
      <c r="H43" s="502" t="s">
        <v>941</v>
      </c>
      <c r="I43" s="502"/>
    </row>
    <row r="44" spans="1:10" x14ac:dyDescent="0.15">
      <c r="H44" s="502" t="s">
        <v>940</v>
      </c>
      <c r="I44" s="502"/>
    </row>
    <row r="45" spans="1:10" x14ac:dyDescent="0.15">
      <c r="H45" s="502" t="s">
        <v>939</v>
      </c>
      <c r="I45" s="502"/>
    </row>
    <row r="46" spans="1:10" x14ac:dyDescent="0.15">
      <c r="H46" s="502" t="s">
        <v>938</v>
      </c>
      <c r="I46" s="502"/>
    </row>
    <row r="47" spans="1:10" x14ac:dyDescent="0.15">
      <c r="H47" s="502" t="s">
        <v>937</v>
      </c>
      <c r="I47" s="502"/>
    </row>
    <row r="48" spans="1:10" x14ac:dyDescent="0.15">
      <c r="H48" s="502" t="s">
        <v>936</v>
      </c>
      <c r="I48" s="502"/>
    </row>
    <row r="49" spans="8:9" x14ac:dyDescent="0.15">
      <c r="H49" s="502" t="s">
        <v>935</v>
      </c>
      <c r="I49" s="502"/>
    </row>
    <row r="50" spans="8:9" x14ac:dyDescent="0.15">
      <c r="H50" s="502" t="s">
        <v>934</v>
      </c>
      <c r="I50" s="502"/>
    </row>
    <row r="51" spans="8:9" x14ac:dyDescent="0.15">
      <c r="H51" s="502" t="s">
        <v>933</v>
      </c>
      <c r="I51" s="502"/>
    </row>
    <row r="52" spans="8:9" x14ac:dyDescent="0.15">
      <c r="H52" s="502" t="s">
        <v>932</v>
      </c>
      <c r="I52" s="502"/>
    </row>
    <row r="53" spans="8:9" x14ac:dyDescent="0.15">
      <c r="H53" s="502" t="s">
        <v>931</v>
      </c>
      <c r="I53" s="502"/>
    </row>
    <row r="54" spans="8:9" x14ac:dyDescent="0.15">
      <c r="H54" s="502" t="s">
        <v>930</v>
      </c>
      <c r="I54" s="502"/>
    </row>
    <row r="55" spans="8:9" x14ac:dyDescent="0.15">
      <c r="H55" s="502" t="s">
        <v>929</v>
      </c>
      <c r="I55" s="502"/>
    </row>
    <row r="56" spans="8:9" x14ac:dyDescent="0.15">
      <c r="H56" s="502" t="s">
        <v>928</v>
      </c>
      <c r="I56" s="502"/>
    </row>
    <row r="57" spans="8:9" x14ac:dyDescent="0.15">
      <c r="H57" s="502" t="s">
        <v>927</v>
      </c>
      <c r="I57" s="502"/>
    </row>
    <row r="58" spans="8:9" x14ac:dyDescent="0.15">
      <c r="H58" s="502" t="s">
        <v>926</v>
      </c>
      <c r="I58" s="502"/>
    </row>
    <row r="59" spans="8:9" x14ac:dyDescent="0.15">
      <c r="H59" s="502" t="s">
        <v>925</v>
      </c>
      <c r="I59" s="502"/>
    </row>
    <row r="60" spans="8:9" x14ac:dyDescent="0.15">
      <c r="H60" s="502" t="s">
        <v>924</v>
      </c>
      <c r="I60" s="502"/>
    </row>
    <row r="61" spans="8:9" x14ac:dyDescent="0.15">
      <c r="H61" s="502" t="s">
        <v>923</v>
      </c>
      <c r="I61" s="502"/>
    </row>
    <row r="62" spans="8:9" x14ac:dyDescent="0.15">
      <c r="H62" s="502" t="s">
        <v>922</v>
      </c>
      <c r="I62" s="502"/>
    </row>
    <row r="63" spans="8:9" x14ac:dyDescent="0.15">
      <c r="H63" s="502" t="s">
        <v>921</v>
      </c>
      <c r="I63" s="502"/>
    </row>
    <row r="64" spans="8:9" x14ac:dyDescent="0.15">
      <c r="H64" s="501"/>
      <c r="I64" s="501"/>
    </row>
  </sheetData>
  <sheetProtection formatCells="0" formatColumns="0" formatRows="0" insertHyperlinks="0"/>
  <mergeCells count="16">
    <mergeCell ref="D17:E17"/>
    <mergeCell ref="D30:E30"/>
    <mergeCell ref="D31:E31"/>
    <mergeCell ref="D32:E32"/>
    <mergeCell ref="D33:E33"/>
    <mergeCell ref="D34:E34"/>
    <mergeCell ref="D35:E35"/>
    <mergeCell ref="D18:E18"/>
    <mergeCell ref="D19:E19"/>
    <mergeCell ref="D29:E29"/>
    <mergeCell ref="H2:H4"/>
    <mergeCell ref="A1:G1"/>
    <mergeCell ref="A5:G5"/>
    <mergeCell ref="A16:G16"/>
    <mergeCell ref="E4:G4"/>
    <mergeCell ref="A2:F2"/>
  </mergeCells>
  <phoneticPr fontId="4"/>
  <dataValidations count="5">
    <dataValidation allowBlank="1" showInputMessage="1" showErrorMessage="1" prompt="表紙シートの病院名を反映" sqref="E4:G4"/>
    <dataValidation type="whole" imeMode="disabled" operator="greaterThanOrEqual" allowBlank="1" showInputMessage="1" showErrorMessage="1" error="整数で入力してください" prompt="整数で入力" sqref="F18:F35 D6 C18:C35 C11:C13">
      <formula1>0</formula1>
    </dataValidation>
    <dataValidation type="decimal" imeMode="disabled" operator="greaterThanOrEqual" allowBlank="1" showInputMessage="1" showErrorMessage="1" prompt="時間（分）を入力" sqref="D7:D8">
      <formula1>0</formula1>
    </dataValidation>
    <dataValidation type="list" allowBlank="1" showInputMessage="1" showErrorMessage="1" prompt="表紙①に反映されます" sqref="G2">
      <formula1>"あり,なし"</formula1>
    </dataValidation>
    <dataValidation allowBlank="1" showInputMessage="1" showErrorMessage="1" prompt="自動計算" sqref="C14"/>
  </dataValidations>
  <hyperlinks>
    <hyperlink ref="I1" location="表紙①!D26" tooltip="表紙①に戻ります" display="表紙①に戻る"/>
    <hyperlink ref="I2" location="'様式4（機能別）'!N260" tooltip="様式4（機能別）に戻ります" display="様式4（機能別）のⅡ（地域がん診療連携拠点病院の指定要件について）に戻る"/>
    <hyperlink ref="I4" location="'様式4（機能別）'!N752"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28"/>
  <sheetViews>
    <sheetView view="pageBreakPreview" zoomScaleNormal="100" zoomScaleSheetLayoutView="100" workbookViewId="0">
      <selection activeCell="B16" sqref="B16:C16"/>
    </sheetView>
  </sheetViews>
  <sheetFormatPr defaultColWidth="9" defaultRowHeight="13.5" x14ac:dyDescent="0.15"/>
  <cols>
    <col min="1" max="1" width="3.625" style="273" customWidth="1"/>
    <col min="2" max="2" width="35.625" style="273" customWidth="1"/>
    <col min="3" max="4" width="10.625" style="273" customWidth="1"/>
    <col min="5" max="13" width="2.625" style="273" customWidth="1"/>
    <col min="14" max="14" width="1.625" style="273" customWidth="1"/>
    <col min="15" max="22" width="2.625" style="273" customWidth="1"/>
    <col min="23" max="23" width="10.625" style="273" customWidth="1"/>
    <col min="24" max="24" width="15.125" style="500" customWidth="1"/>
    <col min="25" max="25" width="2.25" style="527" customWidth="1"/>
    <col min="26" max="26" width="100.625" style="500" customWidth="1"/>
    <col min="27" max="27" width="10.875" style="273" customWidth="1"/>
    <col min="28" max="28" width="20.125" style="273" customWidth="1"/>
    <col min="29" max="31" width="9" style="273"/>
    <col min="32" max="32" width="8.875" style="273" customWidth="1"/>
    <col min="33" max="16384" width="9" style="273"/>
  </cols>
  <sheetData>
    <row r="1" spans="1:37" s="552" customFormat="1" ht="22.5" customHeight="1" thickBot="1" x14ac:dyDescent="0.2">
      <c r="A1" s="1795" t="s">
        <v>1682</v>
      </c>
      <c r="B1" s="1795"/>
      <c r="C1" s="1795"/>
      <c r="D1" s="1795"/>
      <c r="E1" s="1795"/>
      <c r="F1" s="1795"/>
      <c r="G1" s="1795"/>
      <c r="H1" s="1795"/>
      <c r="I1" s="1795"/>
      <c r="J1" s="1795"/>
      <c r="K1" s="1795"/>
      <c r="L1" s="1795"/>
      <c r="M1" s="1795"/>
      <c r="N1" s="1795"/>
      <c r="O1" s="1795"/>
      <c r="P1" s="1795"/>
      <c r="Q1" s="1795"/>
      <c r="R1" s="1795"/>
      <c r="S1" s="1795"/>
      <c r="T1" s="1795"/>
      <c r="U1" s="1795"/>
      <c r="V1" s="1795"/>
      <c r="W1" s="1795"/>
      <c r="Y1" s="973" t="s">
        <v>1344</v>
      </c>
      <c r="Z1" s="510"/>
      <c r="AA1" s="557"/>
      <c r="AB1" s="556"/>
      <c r="AC1" s="555"/>
      <c r="AD1" s="555"/>
      <c r="AE1" s="555"/>
      <c r="AF1" s="555"/>
      <c r="AG1" s="555"/>
      <c r="AH1" s="555"/>
      <c r="AI1" s="555"/>
      <c r="AJ1" s="555"/>
    </row>
    <row r="2" spans="1:37" s="552" customFormat="1" ht="24.95" customHeight="1" thickTop="1" thickBot="1" x14ac:dyDescent="0.2">
      <c r="A2" s="1429" t="s">
        <v>402</v>
      </c>
      <c r="B2" s="1429"/>
      <c r="C2" s="1429"/>
      <c r="D2" s="1429"/>
      <c r="E2" s="1429"/>
      <c r="F2" s="1429"/>
      <c r="G2" s="1429"/>
      <c r="H2" s="1429"/>
      <c r="I2" s="1429"/>
      <c r="J2" s="1429"/>
      <c r="K2" s="1429"/>
      <c r="L2" s="1429"/>
      <c r="M2" s="1429"/>
      <c r="N2" s="1429"/>
      <c r="O2" s="1429"/>
      <c r="P2" s="1429"/>
      <c r="Q2" s="1429"/>
      <c r="R2" s="1429"/>
      <c r="S2" s="1429"/>
      <c r="T2" s="1429"/>
      <c r="U2" s="1429"/>
      <c r="V2" s="1557"/>
      <c r="W2" s="302" t="s">
        <v>1873</v>
      </c>
      <c r="X2" s="1146" t="str">
        <f>IF(W2="","←「あり」か「なし」を選択してください","")</f>
        <v/>
      </c>
      <c r="Y2" s="973" t="s">
        <v>1515</v>
      </c>
      <c r="AA2" s="557"/>
      <c r="AB2" s="556"/>
      <c r="AC2" s="555"/>
      <c r="AD2" s="555"/>
      <c r="AE2" s="555"/>
      <c r="AF2" s="555"/>
      <c r="AG2" s="555"/>
      <c r="AH2" s="555"/>
      <c r="AI2" s="555"/>
      <c r="AJ2" s="555"/>
    </row>
    <row r="3" spans="1:37" s="552" customFormat="1" ht="5.0999999999999996" customHeight="1" thickTop="1" x14ac:dyDescent="0.15">
      <c r="B3" s="554" t="s">
        <v>967</v>
      </c>
      <c r="C3" s="554"/>
      <c r="D3" s="554"/>
      <c r="E3" s="554"/>
      <c r="F3" s="554"/>
      <c r="G3" s="554"/>
      <c r="H3" s="554"/>
      <c r="I3" s="554"/>
      <c r="J3" s="554"/>
      <c r="K3" s="554"/>
      <c r="L3" s="554"/>
      <c r="M3" s="554"/>
      <c r="N3" s="554"/>
      <c r="O3" s="554"/>
      <c r="P3" s="554"/>
      <c r="Q3" s="554"/>
      <c r="R3" s="554"/>
      <c r="S3" s="554"/>
      <c r="T3" s="554"/>
      <c r="U3" s="554"/>
      <c r="V3" s="554"/>
      <c r="W3" s="554"/>
      <c r="X3" s="510"/>
      <c r="Y3" s="74"/>
      <c r="AA3" s="554"/>
      <c r="AE3" s="1787"/>
      <c r="AF3" s="1787"/>
      <c r="AG3" s="1787"/>
      <c r="AH3" s="1787"/>
      <c r="AI3" s="1787"/>
      <c r="AJ3" s="1787"/>
      <c r="AK3" s="1787"/>
    </row>
    <row r="4" spans="1:37" ht="20.25" customHeight="1" x14ac:dyDescent="0.15">
      <c r="D4" s="318" t="s">
        <v>337</v>
      </c>
      <c r="E4" s="1430" t="str">
        <f>表紙①!E2</f>
        <v>大阪医療センター</v>
      </c>
      <c r="F4" s="1788"/>
      <c r="G4" s="1788"/>
      <c r="H4" s="1788"/>
      <c r="I4" s="1788"/>
      <c r="J4" s="1788"/>
      <c r="K4" s="1788"/>
      <c r="L4" s="1788"/>
      <c r="M4" s="1788"/>
      <c r="N4" s="1788"/>
      <c r="O4" s="1788"/>
      <c r="P4" s="1788"/>
      <c r="Q4" s="1788"/>
      <c r="R4" s="1788"/>
      <c r="S4" s="1788"/>
      <c r="T4" s="1788"/>
      <c r="U4" s="1788"/>
      <c r="V4" s="1788"/>
      <c r="W4" s="1431"/>
      <c r="X4" s="510"/>
      <c r="Y4" s="973" t="s">
        <v>1516</v>
      </c>
    </row>
    <row r="5" spans="1:37" ht="20.25" customHeight="1" thickBot="1" x14ac:dyDescent="0.2">
      <c r="D5" s="270" t="s">
        <v>1594</v>
      </c>
      <c r="E5" s="38" t="s">
        <v>1840</v>
      </c>
      <c r="F5" s="38"/>
      <c r="G5" s="38"/>
      <c r="H5" s="38"/>
      <c r="I5" s="38"/>
      <c r="J5" s="38"/>
      <c r="K5" s="38"/>
      <c r="L5" s="38"/>
      <c r="M5" s="127"/>
      <c r="N5" s="127"/>
      <c r="O5" s="127"/>
      <c r="P5" s="127"/>
      <c r="Q5" s="127"/>
      <c r="R5" s="127"/>
      <c r="S5" s="127"/>
      <c r="T5" s="127"/>
      <c r="U5" s="283"/>
      <c r="V5" s="283"/>
      <c r="W5" s="283"/>
      <c r="X5" s="523"/>
      <c r="Y5" s="551"/>
      <c r="Z5" s="1262" t="s">
        <v>398</v>
      </c>
      <c r="AA5" s="549"/>
      <c r="AB5" s="549"/>
    </row>
    <row r="6" spans="1:37" ht="30" customHeight="1" thickBot="1" x14ac:dyDescent="0.2">
      <c r="A6" s="472">
        <v>1</v>
      </c>
      <c r="B6" s="1284" t="s">
        <v>966</v>
      </c>
      <c r="C6" s="1688" t="s">
        <v>1932</v>
      </c>
      <c r="D6" s="1689"/>
      <c r="E6" s="1689"/>
      <c r="F6" s="1689"/>
      <c r="G6" s="1689"/>
      <c r="H6" s="1689"/>
      <c r="I6" s="1689"/>
      <c r="J6" s="1689"/>
      <c r="K6" s="1689"/>
      <c r="L6" s="1689"/>
      <c r="M6" s="1689"/>
      <c r="N6" s="1689"/>
      <c r="O6" s="1689"/>
      <c r="P6" s="1689"/>
      <c r="Q6" s="1689"/>
      <c r="R6" s="1689"/>
      <c r="S6" s="1689"/>
      <c r="T6" s="1689"/>
      <c r="U6" s="1689"/>
      <c r="V6" s="1689"/>
      <c r="W6" s="1690"/>
      <c r="X6" s="523"/>
      <c r="Y6" s="863"/>
      <c r="Z6" s="504"/>
      <c r="AA6" s="534"/>
      <c r="AB6" s="281"/>
    </row>
    <row r="7" spans="1:37" ht="25.5" customHeight="1" thickBot="1" x14ac:dyDescent="0.2">
      <c r="A7" s="1278">
        <v>2</v>
      </c>
      <c r="B7" s="1789" t="s">
        <v>1647</v>
      </c>
      <c r="C7" s="1790"/>
      <c r="D7" s="1796" t="s">
        <v>1935</v>
      </c>
      <c r="E7" s="1797"/>
      <c r="F7" s="1797"/>
      <c r="G7" s="1797"/>
      <c r="H7" s="1797"/>
      <c r="I7" s="1797"/>
      <c r="J7" s="1797"/>
      <c r="K7" s="1797"/>
      <c r="L7" s="1797"/>
      <c r="M7" s="1798"/>
      <c r="N7" s="1597" t="s">
        <v>254</v>
      </c>
      <c r="O7" s="1597"/>
      <c r="P7" s="1597"/>
      <c r="Q7" s="1596"/>
      <c r="R7" s="1596"/>
      <c r="S7" s="1596"/>
      <c r="T7" s="1596"/>
      <c r="U7" s="1596"/>
      <c r="V7" s="1596"/>
      <c r="W7" s="480"/>
      <c r="X7" s="510"/>
      <c r="Y7" s="864"/>
      <c r="Z7" s="504"/>
      <c r="AA7" s="534"/>
      <c r="AB7" s="281"/>
    </row>
    <row r="8" spans="1:37" ht="25.5" customHeight="1" thickBot="1" x14ac:dyDescent="0.2">
      <c r="A8" s="1792">
        <v>3</v>
      </c>
      <c r="B8" s="547" t="s">
        <v>965</v>
      </c>
      <c r="C8" s="484" t="s">
        <v>1933</v>
      </c>
      <c r="D8" s="1187"/>
      <c r="E8" s="1188"/>
      <c r="F8" s="1188"/>
      <c r="G8" s="1188"/>
      <c r="H8" s="1188"/>
      <c r="I8" s="1188"/>
      <c r="J8" s="1188"/>
      <c r="K8" s="1188"/>
      <c r="L8" s="1188"/>
      <c r="M8" s="1188"/>
      <c r="N8" s="1188"/>
      <c r="O8" s="1188"/>
      <c r="P8" s="1188"/>
      <c r="Q8" s="1188"/>
      <c r="R8" s="1188"/>
      <c r="S8" s="1188"/>
      <c r="T8" s="1188"/>
      <c r="U8" s="1188"/>
      <c r="V8" s="1188"/>
      <c r="W8" s="1189"/>
      <c r="X8" s="510"/>
      <c r="Y8" s="863"/>
      <c r="Z8" s="504"/>
      <c r="AA8" s="531"/>
      <c r="AB8" s="281"/>
      <c r="AC8" s="281"/>
    </row>
    <row r="9" spans="1:37" ht="25.5" customHeight="1" thickBot="1" x14ac:dyDescent="0.2">
      <c r="A9" s="1793"/>
      <c r="B9" s="1291" t="s">
        <v>964</v>
      </c>
      <c r="C9" s="484" t="s">
        <v>1934</v>
      </c>
      <c r="D9" s="1190"/>
      <c r="E9" s="533"/>
      <c r="F9" s="533"/>
      <c r="G9" s="533"/>
      <c r="H9" s="533"/>
      <c r="I9" s="533"/>
      <c r="J9" s="533"/>
      <c r="K9" s="533"/>
      <c r="L9" s="533"/>
      <c r="M9" s="533"/>
      <c r="N9" s="533"/>
      <c r="O9" s="533"/>
      <c r="P9" s="533"/>
      <c r="Q9" s="533"/>
      <c r="R9" s="533"/>
      <c r="S9" s="533"/>
      <c r="T9" s="533"/>
      <c r="U9" s="533"/>
      <c r="V9" s="533"/>
      <c r="W9" s="532"/>
      <c r="X9" s="510"/>
      <c r="Y9" s="864"/>
      <c r="Z9" s="504"/>
      <c r="AA9" s="531"/>
      <c r="AB9" s="281"/>
      <c r="AC9" s="281"/>
    </row>
    <row r="10" spans="1:37" ht="25.5" customHeight="1" thickBot="1" x14ac:dyDescent="0.2">
      <c r="A10" s="1793"/>
      <c r="B10" s="540" t="s">
        <v>963</v>
      </c>
      <c r="C10" s="484" t="s">
        <v>1933</v>
      </c>
      <c r="D10" s="1191"/>
      <c r="E10" s="1192"/>
      <c r="F10" s="1192"/>
      <c r="G10" s="1192"/>
      <c r="H10" s="1192"/>
      <c r="I10" s="1192"/>
      <c r="J10" s="1192"/>
      <c r="K10" s="1192"/>
      <c r="L10" s="1192"/>
      <c r="M10" s="1192"/>
      <c r="N10" s="1192"/>
      <c r="O10" s="1192"/>
      <c r="P10" s="1192"/>
      <c r="Q10" s="1192"/>
      <c r="R10" s="1192"/>
      <c r="S10" s="1192"/>
      <c r="T10" s="1192"/>
      <c r="U10" s="1192"/>
      <c r="V10" s="1192"/>
      <c r="W10" s="1193"/>
      <c r="X10" s="510"/>
      <c r="Y10" s="863"/>
      <c r="Z10" s="504"/>
      <c r="AA10" s="531"/>
      <c r="AB10" s="281"/>
      <c r="AC10" s="281"/>
    </row>
    <row r="11" spans="1:37" ht="25.5" customHeight="1" thickBot="1" x14ac:dyDescent="0.2">
      <c r="A11" s="1793"/>
      <c r="B11" s="1802" t="s">
        <v>1669</v>
      </c>
      <c r="C11" s="1803"/>
      <c r="D11" s="1799" t="s">
        <v>1935</v>
      </c>
      <c r="E11" s="1800"/>
      <c r="F11" s="1800"/>
      <c r="G11" s="1800"/>
      <c r="H11" s="1800"/>
      <c r="I11" s="1800"/>
      <c r="J11" s="1800"/>
      <c r="K11" s="1800"/>
      <c r="L11" s="1800"/>
      <c r="M11" s="1801"/>
      <c r="N11" s="1626" t="s">
        <v>254</v>
      </c>
      <c r="O11" s="1627"/>
      <c r="P11" s="1628"/>
      <c r="Q11" s="1596"/>
      <c r="R11" s="1596"/>
      <c r="S11" s="1596"/>
      <c r="T11" s="1596"/>
      <c r="U11" s="1596"/>
      <c r="V11" s="1596"/>
      <c r="W11" s="480"/>
      <c r="Y11" s="864"/>
      <c r="Z11" s="504"/>
      <c r="AA11" s="534"/>
      <c r="AB11" s="281"/>
    </row>
    <row r="12" spans="1:37" ht="25.5" customHeight="1" thickBot="1" x14ac:dyDescent="0.2">
      <c r="A12" s="1794"/>
      <c r="B12" s="1291" t="s">
        <v>962</v>
      </c>
      <c r="C12" s="484" t="s">
        <v>1936</v>
      </c>
      <c r="D12" s="533"/>
      <c r="E12" s="533"/>
      <c r="F12" s="546"/>
      <c r="G12" s="533"/>
      <c r="H12" s="546"/>
      <c r="I12" s="546"/>
      <c r="J12" s="533"/>
      <c r="K12" s="546"/>
      <c r="L12" s="533"/>
      <c r="M12" s="546"/>
      <c r="N12" s="546"/>
      <c r="O12" s="533"/>
      <c r="P12" s="546"/>
      <c r="Q12" s="533"/>
      <c r="R12" s="546"/>
      <c r="S12" s="546"/>
      <c r="T12" s="533"/>
      <c r="U12" s="546"/>
      <c r="V12" s="533"/>
      <c r="W12" s="537"/>
      <c r="X12" s="510"/>
      <c r="Y12" s="864"/>
      <c r="Z12" s="504"/>
      <c r="AA12" s="534"/>
      <c r="AB12" s="281"/>
    </row>
    <row r="13" spans="1:37" ht="25.5" customHeight="1" thickBot="1" x14ac:dyDescent="0.2">
      <c r="A13" s="1792">
        <v>4</v>
      </c>
      <c r="B13" s="544" t="s">
        <v>961</v>
      </c>
      <c r="C13" s="484" t="s">
        <v>1937</v>
      </c>
      <c r="D13" s="543"/>
      <c r="E13" s="542"/>
      <c r="F13" s="542"/>
      <c r="G13" s="542"/>
      <c r="H13" s="542"/>
      <c r="I13" s="542"/>
      <c r="J13" s="542"/>
      <c r="K13" s="542"/>
      <c r="L13" s="542"/>
      <c r="M13" s="542"/>
      <c r="N13" s="542"/>
      <c r="O13" s="542"/>
      <c r="P13" s="542"/>
      <c r="Q13" s="542"/>
      <c r="R13" s="542"/>
      <c r="S13" s="542"/>
      <c r="T13" s="542"/>
      <c r="U13" s="542"/>
      <c r="V13" s="542"/>
      <c r="W13" s="541"/>
      <c r="Y13" s="864"/>
      <c r="Z13" s="504"/>
      <c r="AA13" s="534"/>
      <c r="AB13" s="281"/>
    </row>
    <row r="14" spans="1:37" ht="25.5" customHeight="1" thickBot="1" x14ac:dyDescent="0.2">
      <c r="A14" s="1793"/>
      <c r="B14" s="1802" t="s">
        <v>1670</v>
      </c>
      <c r="C14" s="1803"/>
      <c r="D14" s="1688"/>
      <c r="E14" s="1689"/>
      <c r="F14" s="1689"/>
      <c r="G14" s="1689"/>
      <c r="H14" s="1689"/>
      <c r="I14" s="1689"/>
      <c r="J14" s="1689"/>
      <c r="K14" s="1689"/>
      <c r="L14" s="1689"/>
      <c r="M14" s="1689"/>
      <c r="N14" s="1689"/>
      <c r="O14" s="1689"/>
      <c r="P14" s="1689"/>
      <c r="Q14" s="1689"/>
      <c r="R14" s="1689"/>
      <c r="S14" s="1689"/>
      <c r="T14" s="1689"/>
      <c r="U14" s="1689"/>
      <c r="V14" s="1689"/>
      <c r="W14" s="1690"/>
      <c r="Y14" s="865"/>
      <c r="Z14" s="504"/>
      <c r="AA14" s="531"/>
      <c r="AB14" s="281"/>
      <c r="AC14" s="281"/>
    </row>
    <row r="15" spans="1:37" ht="25.5" customHeight="1" thickBot="1" x14ac:dyDescent="0.2">
      <c r="A15" s="1793"/>
      <c r="B15" s="721" t="s">
        <v>1182</v>
      </c>
      <c r="C15" s="484" t="s">
        <v>1937</v>
      </c>
      <c r="D15" s="535"/>
      <c r="E15" s="535"/>
      <c r="F15" s="535"/>
      <c r="G15" s="535"/>
      <c r="H15" s="535"/>
      <c r="I15" s="535"/>
      <c r="J15" s="535"/>
      <c r="K15" s="535"/>
      <c r="L15" s="535"/>
      <c r="M15" s="535"/>
      <c r="N15" s="535"/>
      <c r="O15" s="535"/>
      <c r="P15" s="535"/>
      <c r="Q15" s="535"/>
      <c r="R15" s="535"/>
      <c r="S15" s="535"/>
      <c r="T15" s="535"/>
      <c r="U15" s="535"/>
      <c r="V15" s="535"/>
      <c r="W15" s="539"/>
      <c r="Y15" s="863"/>
      <c r="Z15" s="504"/>
      <c r="AA15" s="531"/>
      <c r="AB15" s="281"/>
      <c r="AC15" s="281"/>
    </row>
    <row r="16" spans="1:37" ht="25.5" customHeight="1" thickBot="1" x14ac:dyDescent="0.2">
      <c r="A16" s="1794"/>
      <c r="B16" s="1804" t="s">
        <v>1671</v>
      </c>
      <c r="C16" s="1805"/>
      <c r="D16" s="1688"/>
      <c r="E16" s="1689"/>
      <c r="F16" s="1689"/>
      <c r="G16" s="1689"/>
      <c r="H16" s="1689"/>
      <c r="I16" s="1689"/>
      <c r="J16" s="1689"/>
      <c r="K16" s="1689"/>
      <c r="L16" s="1689"/>
      <c r="M16" s="1689"/>
      <c r="N16" s="1689"/>
      <c r="O16" s="1689"/>
      <c r="P16" s="1689"/>
      <c r="Q16" s="1689"/>
      <c r="R16" s="1689"/>
      <c r="S16" s="1689"/>
      <c r="T16" s="1689"/>
      <c r="U16" s="1689"/>
      <c r="V16" s="1689"/>
      <c r="W16" s="1690"/>
      <c r="Y16" s="864"/>
      <c r="Z16" s="504"/>
      <c r="AA16" s="534"/>
      <c r="AB16" s="281"/>
    </row>
    <row r="17" spans="1:29" ht="25.5" customHeight="1" thickBot="1" x14ac:dyDescent="0.2">
      <c r="A17" s="273" t="s">
        <v>1798</v>
      </c>
      <c r="Y17" s="864"/>
      <c r="Z17" s="504"/>
      <c r="AA17" s="534"/>
      <c r="AB17" s="281"/>
    </row>
    <row r="18" spans="1:29" ht="25.5" customHeight="1" thickBot="1" x14ac:dyDescent="0.2">
      <c r="A18" s="486">
        <v>1</v>
      </c>
      <c r="B18" s="1809" t="s">
        <v>1131</v>
      </c>
      <c r="C18" s="1810"/>
      <c r="D18" s="1811"/>
      <c r="E18" s="1811"/>
      <c r="F18" s="1811"/>
      <c r="G18" s="1811"/>
      <c r="H18" s="1811"/>
      <c r="I18" s="1811"/>
      <c r="J18" s="1811"/>
      <c r="K18" s="1811"/>
      <c r="L18" s="1811"/>
      <c r="M18" s="1811"/>
      <c r="N18" s="1811"/>
      <c r="O18" s="1811"/>
      <c r="P18" s="1333"/>
      <c r="Q18" s="1333"/>
      <c r="R18" s="1333"/>
      <c r="S18" s="1333"/>
      <c r="T18" s="1333"/>
      <c r="U18" s="1333"/>
      <c r="V18" s="1333"/>
      <c r="W18" s="1330"/>
      <c r="Y18" s="864"/>
      <c r="Z18" s="504"/>
      <c r="AA18" s="534"/>
      <c r="AB18" s="281"/>
    </row>
    <row r="19" spans="1:29" ht="51" customHeight="1" thickBot="1" x14ac:dyDescent="0.2">
      <c r="A19" s="486">
        <v>2</v>
      </c>
      <c r="B19" s="1806" t="s">
        <v>1130</v>
      </c>
      <c r="C19" s="1807"/>
      <c r="D19" s="1688"/>
      <c r="E19" s="1689"/>
      <c r="F19" s="1689"/>
      <c r="G19" s="1689"/>
      <c r="H19" s="1689"/>
      <c r="I19" s="1689"/>
      <c r="J19" s="1689"/>
      <c r="K19" s="1689"/>
      <c r="L19" s="1689"/>
      <c r="M19" s="1689"/>
      <c r="N19" s="1689"/>
      <c r="O19" s="1689"/>
      <c r="P19" s="1689"/>
      <c r="Q19" s="1689"/>
      <c r="R19" s="1689"/>
      <c r="S19" s="1689"/>
      <c r="T19" s="1689"/>
      <c r="U19" s="1689"/>
      <c r="V19" s="1689"/>
      <c r="W19" s="1690"/>
      <c r="Y19" s="863"/>
      <c r="Z19" s="504"/>
      <c r="AA19" s="531"/>
      <c r="AB19" s="281"/>
      <c r="AC19" s="281"/>
    </row>
    <row r="20" spans="1:29" ht="34.5" customHeight="1" thickBot="1" x14ac:dyDescent="0.2">
      <c r="A20" s="486">
        <v>3</v>
      </c>
      <c r="B20" s="1806" t="s">
        <v>1129</v>
      </c>
      <c r="C20" s="1807"/>
      <c r="D20" s="1441"/>
      <c r="E20" s="1572"/>
      <c r="F20" s="1572"/>
      <c r="G20" s="1572"/>
      <c r="H20" s="1572"/>
      <c r="I20" s="1572"/>
      <c r="J20" s="1572"/>
      <c r="K20" s="1572"/>
      <c r="L20" s="1572"/>
      <c r="M20" s="1572"/>
      <c r="N20" s="1572"/>
      <c r="O20" s="1572"/>
      <c r="P20" s="1572"/>
      <c r="Q20" s="1572"/>
      <c r="R20" s="1572"/>
      <c r="S20" s="1572"/>
      <c r="T20" s="1572"/>
      <c r="U20" s="1572"/>
      <c r="V20" s="1572"/>
      <c r="W20" s="1442"/>
      <c r="X20" s="510"/>
      <c r="Y20" s="865"/>
      <c r="Z20" s="504"/>
      <c r="AA20" s="534"/>
      <c r="AB20" s="281"/>
      <c r="AC20" s="538"/>
    </row>
    <row r="21" spans="1:29" ht="34.5" customHeight="1" thickBot="1" x14ac:dyDescent="0.2">
      <c r="A21" s="1614">
        <v>4</v>
      </c>
      <c r="B21" s="1813" t="s">
        <v>1128</v>
      </c>
      <c r="C21" s="664" t="s">
        <v>76</v>
      </c>
      <c r="D21" s="1620"/>
      <c r="E21" s="1621"/>
      <c r="F21" s="1621"/>
      <c r="G21" s="1621"/>
      <c r="H21" s="1621"/>
      <c r="I21" s="1621"/>
      <c r="J21" s="1621"/>
      <c r="K21" s="1621"/>
      <c r="L21" s="1621"/>
      <c r="M21" s="1621"/>
      <c r="N21" s="1621"/>
      <c r="O21" s="1621"/>
      <c r="P21" s="1808"/>
      <c r="Q21" s="1808"/>
      <c r="R21" s="1808"/>
      <c r="S21" s="1808"/>
      <c r="T21" s="1808"/>
      <c r="U21" s="1808"/>
      <c r="V21" s="1808"/>
      <c r="W21" s="1622"/>
      <c r="X21" s="505"/>
      <c r="Y21" s="865"/>
      <c r="Z21" s="504"/>
      <c r="AA21" s="534"/>
      <c r="AB21" s="281"/>
      <c r="AC21" s="538"/>
    </row>
    <row r="22" spans="1:29" ht="30" customHeight="1" thickBot="1" x14ac:dyDescent="0.2">
      <c r="A22" s="1615"/>
      <c r="B22" s="1814"/>
      <c r="C22" s="306" t="s">
        <v>328</v>
      </c>
      <c r="D22" s="1441"/>
      <c r="E22" s="1572"/>
      <c r="F22" s="1572"/>
      <c r="G22" s="1572"/>
      <c r="H22" s="1572"/>
      <c r="I22" s="1572"/>
      <c r="J22" s="1572"/>
      <c r="K22" s="1572"/>
      <c r="L22" s="1572"/>
      <c r="M22" s="1572"/>
      <c r="N22" s="1572"/>
      <c r="O22" s="1572"/>
      <c r="P22" s="1572"/>
      <c r="Q22" s="1572"/>
      <c r="R22" s="1572"/>
      <c r="S22" s="1572"/>
      <c r="T22" s="1572"/>
      <c r="U22" s="1572"/>
      <c r="V22" s="1572"/>
      <c r="W22" s="1442"/>
      <c r="X22" s="503"/>
      <c r="Y22" s="863"/>
      <c r="Z22" s="504"/>
      <c r="AA22" s="531"/>
      <c r="AB22" s="1791"/>
    </row>
    <row r="23" spans="1:29" ht="40.5" customHeight="1" thickBot="1" x14ac:dyDescent="0.2">
      <c r="A23" s="1607">
        <v>5</v>
      </c>
      <c r="B23" s="1817" t="s">
        <v>1012</v>
      </c>
      <c r="C23" s="1818"/>
      <c r="D23" s="1819"/>
      <c r="E23" s="1819"/>
      <c r="F23" s="1819"/>
      <c r="G23" s="1819"/>
      <c r="H23" s="1819"/>
      <c r="I23" s="1819"/>
      <c r="J23" s="1819"/>
      <c r="K23" s="1819"/>
      <c r="L23" s="1819"/>
      <c r="M23" s="1819"/>
      <c r="N23" s="1819"/>
      <c r="O23" s="1819"/>
      <c r="P23" s="1328"/>
      <c r="Q23" s="1328"/>
      <c r="R23" s="1328"/>
      <c r="S23" s="1328"/>
      <c r="T23" s="1328"/>
      <c r="U23" s="1328"/>
      <c r="V23" s="1328"/>
      <c r="W23" s="1330"/>
      <c r="Y23" s="864"/>
      <c r="Z23" s="504"/>
      <c r="AA23" s="534"/>
      <c r="AB23" s="1791"/>
    </row>
    <row r="24" spans="1:29" ht="27" customHeight="1" thickBot="1" x14ac:dyDescent="0.2">
      <c r="A24" s="1815"/>
      <c r="B24" s="1683" t="s">
        <v>255</v>
      </c>
      <c r="C24" s="1706"/>
      <c r="D24" s="1688"/>
      <c r="E24" s="1689"/>
      <c r="F24" s="1689"/>
      <c r="G24" s="1689"/>
      <c r="H24" s="1689"/>
      <c r="I24" s="1689"/>
      <c r="J24" s="1689"/>
      <c r="K24" s="1689"/>
      <c r="L24" s="1689"/>
      <c r="M24" s="1689"/>
      <c r="N24" s="1689"/>
      <c r="O24" s="1689"/>
      <c r="P24" s="1689"/>
      <c r="Q24" s="1689"/>
      <c r="R24" s="1689"/>
      <c r="S24" s="1689"/>
      <c r="T24" s="1689"/>
      <c r="U24" s="1689"/>
      <c r="V24" s="1689"/>
      <c r="W24" s="1690"/>
      <c r="Y24" s="863"/>
      <c r="Z24" s="504"/>
      <c r="AA24" s="531"/>
      <c r="AB24" s="281"/>
    </row>
    <row r="25" spans="1:29" ht="31.5" customHeight="1" thickBot="1" x14ac:dyDescent="0.2">
      <c r="A25" s="1816"/>
      <c r="B25" s="1820" t="s">
        <v>1666</v>
      </c>
      <c r="C25" s="1821"/>
      <c r="D25" s="1688"/>
      <c r="E25" s="1689"/>
      <c r="F25" s="1689"/>
      <c r="G25" s="1689"/>
      <c r="H25" s="1689"/>
      <c r="I25" s="1689"/>
      <c r="J25" s="1689"/>
      <c r="K25" s="1689"/>
      <c r="L25" s="1689"/>
      <c r="M25" s="1690"/>
      <c r="N25" s="1822" t="s">
        <v>254</v>
      </c>
      <c r="O25" s="1823"/>
      <c r="P25" s="1824"/>
      <c r="Q25" s="1812"/>
      <c r="R25" s="1812"/>
      <c r="S25" s="1812"/>
      <c r="T25" s="1812"/>
      <c r="U25" s="1812"/>
      <c r="V25" s="1812"/>
      <c r="W25" s="1332"/>
      <c r="Y25" s="864"/>
      <c r="Z25" s="504"/>
      <c r="AA25" s="531"/>
      <c r="AB25" s="281"/>
    </row>
    <row r="26" spans="1:29" ht="85.5" customHeight="1" thickBot="1" x14ac:dyDescent="0.2">
      <c r="A26" s="1607">
        <v>6</v>
      </c>
      <c r="B26" s="1702" t="s">
        <v>1011</v>
      </c>
      <c r="C26" s="1703"/>
      <c r="D26" s="1704"/>
      <c r="E26" s="1704"/>
      <c r="F26" s="1704"/>
      <c r="G26" s="1704"/>
      <c r="H26" s="1704"/>
      <c r="I26" s="1704"/>
      <c r="J26" s="1704"/>
      <c r="K26" s="1704"/>
      <c r="L26" s="1704"/>
      <c r="M26" s="1704"/>
      <c r="N26" s="1704"/>
      <c r="O26" s="1704"/>
      <c r="P26" s="1327"/>
      <c r="Q26" s="1327"/>
      <c r="R26" s="1327"/>
      <c r="S26" s="1327"/>
      <c r="T26" s="1327"/>
      <c r="U26" s="1327"/>
      <c r="V26" s="1327"/>
      <c r="W26" s="1330"/>
      <c r="Y26" s="864"/>
      <c r="Z26" s="530"/>
      <c r="AA26" s="529"/>
      <c r="AB26" s="281"/>
    </row>
    <row r="27" spans="1:29" ht="16.5" customHeight="1" thickBot="1" x14ac:dyDescent="0.2">
      <c r="A27" s="1815"/>
      <c r="B27" s="1683" t="s">
        <v>255</v>
      </c>
      <c r="C27" s="1706"/>
      <c r="D27" s="1688"/>
      <c r="E27" s="1689"/>
      <c r="F27" s="1689"/>
      <c r="G27" s="1689"/>
      <c r="H27" s="1689"/>
      <c r="I27" s="1689"/>
      <c r="J27" s="1689"/>
      <c r="K27" s="1689"/>
      <c r="L27" s="1689"/>
      <c r="M27" s="1689"/>
      <c r="N27" s="1689"/>
      <c r="O27" s="1689"/>
      <c r="P27" s="1689"/>
      <c r="Q27" s="1689"/>
      <c r="R27" s="1689"/>
      <c r="S27" s="1689"/>
      <c r="T27" s="1689"/>
      <c r="U27" s="1689"/>
      <c r="V27" s="1689"/>
      <c r="W27" s="1691"/>
      <c r="X27" s="503" t="s">
        <v>404</v>
      </c>
      <c r="AA27" s="528"/>
    </row>
    <row r="28" spans="1:29" ht="14.25" thickBot="1" x14ac:dyDescent="0.2">
      <c r="A28" s="1815"/>
      <c r="B28" s="1683" t="s">
        <v>1666</v>
      </c>
      <c r="C28" s="1825"/>
      <c r="D28" s="1688"/>
      <c r="E28" s="1689"/>
      <c r="F28" s="1689"/>
      <c r="G28" s="1689"/>
      <c r="H28" s="1689"/>
      <c r="I28" s="1689"/>
      <c r="J28" s="1689"/>
      <c r="K28" s="1689"/>
      <c r="L28" s="1689"/>
      <c r="M28" s="1690"/>
      <c r="N28" s="1826" t="s">
        <v>254</v>
      </c>
      <c r="O28" s="1826"/>
      <c r="P28" s="1826"/>
      <c r="Q28" s="1812"/>
      <c r="R28" s="1812"/>
      <c r="S28" s="1812"/>
      <c r="T28" s="1812"/>
      <c r="U28" s="1812"/>
      <c r="V28" s="1812"/>
      <c r="W28" s="1332"/>
    </row>
  </sheetData>
  <sheetProtection formatCells="0" formatColumns="0" formatRows="0" insertHyperlinks="0"/>
  <mergeCells count="49">
    <mergeCell ref="A26:A28"/>
    <mergeCell ref="B26:O26"/>
    <mergeCell ref="D27:W27"/>
    <mergeCell ref="B28:C28"/>
    <mergeCell ref="D28:M28"/>
    <mergeCell ref="N28:P28"/>
    <mergeCell ref="Q28:S28"/>
    <mergeCell ref="T28:V28"/>
    <mergeCell ref="B27:C27"/>
    <mergeCell ref="Q25:S25"/>
    <mergeCell ref="B24:C24"/>
    <mergeCell ref="A21:A22"/>
    <mergeCell ref="B21:B22"/>
    <mergeCell ref="D22:W22"/>
    <mergeCell ref="T25:V25"/>
    <mergeCell ref="A23:A25"/>
    <mergeCell ref="B23:O23"/>
    <mergeCell ref="D24:W24"/>
    <mergeCell ref="B25:C25"/>
    <mergeCell ref="D25:M25"/>
    <mergeCell ref="N25:P25"/>
    <mergeCell ref="D19:W19"/>
    <mergeCell ref="D20:W20"/>
    <mergeCell ref="D21:W21"/>
    <mergeCell ref="B18:O18"/>
    <mergeCell ref="B20:C20"/>
    <mergeCell ref="AB22:AB23"/>
    <mergeCell ref="D14:W14"/>
    <mergeCell ref="D16:W16"/>
    <mergeCell ref="A13:A16"/>
    <mergeCell ref="A1:W1"/>
    <mergeCell ref="A2:V2"/>
    <mergeCell ref="D7:M7"/>
    <mergeCell ref="D11:M11"/>
    <mergeCell ref="Q11:S11"/>
    <mergeCell ref="T11:V11"/>
    <mergeCell ref="N11:P11"/>
    <mergeCell ref="A8:A12"/>
    <mergeCell ref="B14:C14"/>
    <mergeCell ref="B11:C11"/>
    <mergeCell ref="B16:C16"/>
    <mergeCell ref="B19:C19"/>
    <mergeCell ref="AE3:AK3"/>
    <mergeCell ref="E4:W4"/>
    <mergeCell ref="C6:W6"/>
    <mergeCell ref="N7:P7"/>
    <mergeCell ref="Q7:S7"/>
    <mergeCell ref="T7:V7"/>
    <mergeCell ref="B7:C7"/>
  </mergeCells>
  <phoneticPr fontId="4"/>
  <conditionalFormatting sqref="Y3 Y5:Y1048576">
    <cfRule type="cellIs" dxfId="7" priority="1" stopIfTrue="1" operator="equal">
      <formula>"未入力あり"</formula>
    </cfRule>
  </conditionalFormatting>
  <dataValidations count="10">
    <dataValidation imeMode="disabled" allowBlank="1" showInputMessage="1" showErrorMessage="1" prompt="内線番号を半角で入力" sqref="Q7:W7 Q11:W11 Q25:W25 Q28:W28"/>
    <dataValidation type="custom" imeMode="disabled" allowBlank="1" showInputMessage="1" showErrorMessage="1" error="半角で入力してください" prompt="電話番号はハイフン「-」を含め、半角で入力_x000a_XXX-XXXX-XXXX" sqref="D11:M11 D7:M7 D14:W14 D25:M25 D28:M28">
      <formula1>LEN(D7)=LENB(D7)</formula1>
    </dataValidation>
    <dataValidation type="list" allowBlank="1" showInputMessage="1" showErrorMessage="1" prompt="表紙①に反映されます" sqref="W2">
      <formula1>"あり,なし"</formula1>
    </dataValidation>
    <dataValidation type="list" allowBlank="1" showInputMessage="1" showErrorMessage="1" sqref="C12 C9">
      <formula1>"必要,不要"</formula1>
    </dataValidation>
    <dataValidation type="list" allowBlank="1" showInputMessage="1" showErrorMessage="1" sqref="C8 C10 C13 C15">
      <formula1>"実施,未実施"</formula1>
    </dataValidation>
    <dataValidation type="whole" operator="greaterThan" allowBlank="1" showInputMessage="1" showErrorMessage="1" prompt="整数を入力" sqref="AA26">
      <formula1>0</formula1>
    </dataValidation>
    <dataValidation allowBlank="1" showInputMessage="1" showErrorMessage="1" prompt="表紙シートの病院名を反映" sqref="E4:W4"/>
    <dataValidation type="custom" imeMode="disabled" allowBlank="1" showInputMessage="1" showErrorMessage="1" error="半角で入力してください" prompt="半角英数字で入力" sqref="D16:W16">
      <formula1>LEN(D16)=LENB(D16)</formula1>
    </dataValidation>
    <dataValidation type="custom" imeMode="disabled" allowBlank="1" showInputMessage="1" showErrorMessage="1" error="半角で入力してください" prompt="アドレスは、手入力せずにホームページからコピーしてください" sqref="D22:W22">
      <formula1>LEN(D22)=LENB(D22)</formula1>
    </dataValidation>
    <dataValidation type="list" allowBlank="1" showInputMessage="1" showErrorMessage="1" sqref="W26 W18 W23">
      <formula1>"はい,いいえ"</formula1>
    </dataValidation>
  </dataValidations>
  <hyperlinks>
    <hyperlink ref="Y1" location="表紙①!D28" tooltip="表紙①に戻ります" display="表紙①に戻る"/>
    <hyperlink ref="Y2" location="'様式4（機能別）'!N261" tooltip="様式4（機能別）に戻ります" display="様式4（機能別）のⅡ（地域がん診療連携拠点病院の指定要件について）に戻る"/>
    <hyperlink ref="Y4" location="'様式4（機能別）'!N394"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3" fitToHeight="0" orientation="portrait" cellComments="asDisplayed" r:id="rId1"/>
  <headerFooter>
    <oddHeader>&amp;Rver.2.0</oddHeader>
    <oddFooter>&amp;C&amp;P/&amp;N&amp;R&amp;A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53"/>
  <sheetViews>
    <sheetView view="pageBreakPreview" topLeftCell="A16" zoomScaleNormal="100" zoomScaleSheetLayoutView="100" workbookViewId="0">
      <selection activeCell="D22" sqref="D22:F22"/>
    </sheetView>
  </sheetViews>
  <sheetFormatPr defaultColWidth="8.875" defaultRowHeight="20.100000000000001" customHeight="1" x14ac:dyDescent="0.15"/>
  <cols>
    <col min="1" max="1" width="3.625" style="291" customWidth="1"/>
    <col min="2" max="2" width="34" style="291" customWidth="1"/>
    <col min="3" max="3" width="15.125" style="291" customWidth="1"/>
    <col min="4" max="4" width="17.625" style="291" customWidth="1"/>
    <col min="5" max="5" width="8.625" style="291" customWidth="1"/>
    <col min="6" max="6" width="5.625" style="291" customWidth="1"/>
    <col min="7" max="7" width="7.875" style="291" customWidth="1"/>
    <col min="8" max="8" width="20.875" style="291" customWidth="1"/>
    <col min="9" max="9" width="6.125" style="291" customWidth="1"/>
    <col min="10" max="10" width="14.875" style="291" customWidth="1"/>
    <col min="11" max="11" width="2.25" style="291" customWidth="1"/>
    <col min="12" max="12" width="100.625" style="291" customWidth="1"/>
    <col min="13" max="16384" width="8.875" style="291"/>
  </cols>
  <sheetData>
    <row r="1" spans="1:12" s="286" customFormat="1" ht="20.25" customHeight="1" thickBot="1" x14ac:dyDescent="0.2">
      <c r="A1" s="1428" t="s">
        <v>985</v>
      </c>
      <c r="B1" s="1428"/>
      <c r="C1" s="1428"/>
      <c r="D1" s="1428"/>
      <c r="E1" s="1428"/>
      <c r="F1" s="1428"/>
      <c r="G1" s="1428"/>
      <c r="H1" s="1428"/>
      <c r="I1" s="1428"/>
      <c r="K1" s="973" t="s">
        <v>1344</v>
      </c>
    </row>
    <row r="2" spans="1:12" s="286" customFormat="1" ht="24.95" customHeight="1" thickTop="1" thickBot="1" x14ac:dyDescent="0.2">
      <c r="A2" s="1585" t="s">
        <v>402</v>
      </c>
      <c r="B2" s="1585"/>
      <c r="C2" s="1585"/>
      <c r="D2" s="1585"/>
      <c r="E2" s="1585"/>
      <c r="F2" s="1585"/>
      <c r="G2" s="1585"/>
      <c r="H2" s="1586"/>
      <c r="I2" s="302" t="s">
        <v>1873</v>
      </c>
      <c r="J2" s="1837" t="str">
        <f>IF(AND(G9&lt;&gt;"",G10&lt;&gt;"",G11&lt;&gt;"",G12&lt;&gt;"",G13&lt;&gt;"",G14&lt;&gt;"",G15&lt;&gt;"",G16&lt;&gt;"",G17&lt;&gt;"",G18&lt;&gt;"",G24&lt;&gt;"",G25&lt;&gt;"",G26&lt;&gt;"",G27&lt;&gt;"",G28&lt;&gt;"",G29&lt;&gt;"",I2&lt;&gt;""),"",IF(I2="あり","下の表の人数等の入力が必要です",IF(I2="","←「あり」か「なし」を選択してください","")))</f>
        <v/>
      </c>
      <c r="K2" s="973" t="s">
        <v>1515</v>
      </c>
    </row>
    <row r="3" spans="1:12" ht="4.7" customHeight="1" thickTop="1" x14ac:dyDescent="0.15">
      <c r="F3" s="566"/>
      <c r="G3" s="566"/>
      <c r="H3" s="566"/>
      <c r="J3" s="1837"/>
      <c r="K3" s="74"/>
    </row>
    <row r="4" spans="1:12" ht="20.100000000000001" customHeight="1" x14ac:dyDescent="0.15">
      <c r="E4" s="318" t="s">
        <v>337</v>
      </c>
      <c r="F4" s="1838" t="str">
        <f>表紙①!E2</f>
        <v>大阪医療センター</v>
      </c>
      <c r="G4" s="1839"/>
      <c r="H4" s="1839"/>
      <c r="I4" s="1840"/>
      <c r="J4" s="1837"/>
      <c r="K4" s="973" t="s">
        <v>1516</v>
      </c>
    </row>
    <row r="5" spans="1:12" ht="20.100000000000001" customHeight="1" x14ac:dyDescent="0.15">
      <c r="E5" s="270" t="s">
        <v>1594</v>
      </c>
      <c r="F5" s="38" t="s">
        <v>1840</v>
      </c>
      <c r="G5" s="38"/>
      <c r="H5" s="283"/>
      <c r="I5" s="269"/>
      <c r="J5" s="269"/>
      <c r="L5" s="1262" t="s">
        <v>398</v>
      </c>
    </row>
    <row r="6" spans="1:12" ht="72" customHeight="1" x14ac:dyDescent="0.15">
      <c r="A6" s="1855" t="s">
        <v>1576</v>
      </c>
      <c r="B6" s="1855"/>
      <c r="C6" s="1855"/>
      <c r="D6" s="1855"/>
      <c r="E6" s="1855"/>
      <c r="F6" s="1855"/>
      <c r="G6" s="1855"/>
      <c r="H6" s="1855"/>
      <c r="I6" s="1855"/>
      <c r="J6" s="899"/>
      <c r="L6" s="331"/>
    </row>
    <row r="7" spans="1:12" ht="23.25" customHeight="1" x14ac:dyDescent="0.15">
      <c r="A7" s="1848" t="s">
        <v>1580</v>
      </c>
      <c r="B7" s="1848"/>
      <c r="C7" s="1848"/>
      <c r="D7" s="1848"/>
      <c r="E7" s="1848"/>
      <c r="F7" s="1848"/>
      <c r="G7" s="1848"/>
      <c r="H7" s="1194"/>
      <c r="I7" s="1194"/>
      <c r="J7" s="1194"/>
      <c r="L7" s="331"/>
    </row>
    <row r="8" spans="1:12" ht="18.75" customHeight="1" thickBot="1" x14ac:dyDescent="0.2">
      <c r="A8" s="1861" t="s">
        <v>1583</v>
      </c>
      <c r="B8" s="1862"/>
      <c r="C8" s="1862"/>
      <c r="D8" s="1862"/>
      <c r="E8" s="1862"/>
      <c r="F8" s="1863"/>
      <c r="G8" s="1221" t="s">
        <v>1582</v>
      </c>
      <c r="H8" s="1194"/>
      <c r="I8" s="1194"/>
      <c r="J8" s="1194"/>
      <c r="L8" s="331"/>
    </row>
    <row r="9" spans="1:12" ht="19.5" customHeight="1" thickBot="1" x14ac:dyDescent="0.2">
      <c r="A9" s="1864" t="s">
        <v>1648</v>
      </c>
      <c r="B9" s="1865"/>
      <c r="C9" s="1865"/>
      <c r="D9" s="1865"/>
      <c r="E9" s="1865"/>
      <c r="F9" s="1865"/>
      <c r="G9" s="1264">
        <v>4</v>
      </c>
      <c r="H9" s="1234" t="str">
        <f>IF(AND(I2="あり",G9&lt;&gt;"",G10&lt;&gt;"",G11&lt;&gt;"",G12&lt;&gt;"",G13&lt;&gt;"",G14&lt;&gt;"",G15&lt;&gt;"",G16&lt;&gt;"",G17&lt;&gt;"",G18&lt;&gt;""),"OK",IF(I2&lt;&gt;"あり","",IF(OR(G9="",G10="",G11="",G12="",G13="",G14="",G15="",G16="",G17="",G18=""),"未記入あり","")))</f>
        <v>OK</v>
      </c>
      <c r="I9" s="1194"/>
      <c r="J9" s="1194"/>
      <c r="L9" s="331"/>
    </row>
    <row r="10" spans="1:12" ht="19.5" customHeight="1" thickBot="1" x14ac:dyDescent="0.2">
      <c r="A10" s="1209"/>
      <c r="B10" s="1857" t="s">
        <v>1577</v>
      </c>
      <c r="C10" s="1858"/>
      <c r="D10" s="1858"/>
      <c r="E10" s="1858"/>
      <c r="F10" s="1858"/>
      <c r="G10" s="1264">
        <v>2</v>
      </c>
      <c r="H10" s="1194"/>
      <c r="I10" s="1194"/>
      <c r="J10" s="1194"/>
      <c r="L10" s="331"/>
    </row>
    <row r="11" spans="1:12" ht="19.5" customHeight="1" thickBot="1" x14ac:dyDescent="0.2">
      <c r="A11" s="1210"/>
      <c r="B11" s="1222" t="s">
        <v>1578</v>
      </c>
      <c r="C11" s="1223"/>
      <c r="D11" s="1223"/>
      <c r="E11" s="1223"/>
      <c r="F11" s="1223"/>
      <c r="G11" s="1264">
        <v>1</v>
      </c>
      <c r="H11" s="1194"/>
      <c r="I11" s="1194"/>
      <c r="J11" s="1194"/>
      <c r="L11" s="331"/>
    </row>
    <row r="12" spans="1:12" ht="19.5" customHeight="1" thickBot="1" x14ac:dyDescent="0.2">
      <c r="A12" s="1864" t="s">
        <v>1649</v>
      </c>
      <c r="B12" s="1865"/>
      <c r="C12" s="1865"/>
      <c r="D12" s="1865"/>
      <c r="E12" s="1865"/>
      <c r="F12" s="1865"/>
      <c r="G12" s="1264">
        <v>2</v>
      </c>
      <c r="H12" s="1194"/>
      <c r="I12" s="1194"/>
      <c r="J12" s="1194"/>
      <c r="L12" s="331"/>
    </row>
    <row r="13" spans="1:12" ht="19.5" customHeight="1" thickBot="1" x14ac:dyDescent="0.2">
      <c r="A13" s="1209"/>
      <c r="B13" s="1857" t="s">
        <v>1577</v>
      </c>
      <c r="C13" s="1858"/>
      <c r="D13" s="1858"/>
      <c r="E13" s="1858"/>
      <c r="F13" s="1858"/>
      <c r="G13" s="1264">
        <v>0</v>
      </c>
      <c r="H13" s="1194"/>
      <c r="I13" s="1194"/>
      <c r="J13" s="1194"/>
      <c r="L13" s="331"/>
    </row>
    <row r="14" spans="1:12" ht="19.5" customHeight="1" thickBot="1" x14ac:dyDescent="0.2">
      <c r="A14" s="1210"/>
      <c r="B14" s="1222" t="s">
        <v>1578</v>
      </c>
      <c r="C14" s="1223"/>
      <c r="D14" s="1223"/>
      <c r="E14" s="1223"/>
      <c r="F14" s="1223"/>
      <c r="G14" s="1264">
        <v>0</v>
      </c>
      <c r="H14" s="1194"/>
      <c r="I14" s="1194"/>
      <c r="J14" s="1194"/>
      <c r="L14" s="331"/>
    </row>
    <row r="15" spans="1:12" ht="19.5" customHeight="1" thickBot="1" x14ac:dyDescent="0.2">
      <c r="A15" s="1864" t="s">
        <v>1650</v>
      </c>
      <c r="B15" s="1865"/>
      <c r="C15" s="1865"/>
      <c r="D15" s="1865"/>
      <c r="E15" s="1865"/>
      <c r="F15" s="1865"/>
      <c r="G15" s="1264">
        <v>2</v>
      </c>
      <c r="H15" s="1194"/>
      <c r="I15" s="1194"/>
      <c r="J15" s="1194"/>
      <c r="L15" s="331"/>
    </row>
    <row r="16" spans="1:12" ht="19.5" customHeight="1" thickBot="1" x14ac:dyDescent="0.2">
      <c r="A16" s="1209"/>
      <c r="B16" s="1857" t="s">
        <v>1577</v>
      </c>
      <c r="C16" s="1858"/>
      <c r="D16" s="1858"/>
      <c r="E16" s="1858"/>
      <c r="F16" s="1858"/>
      <c r="G16" s="1264">
        <v>0</v>
      </c>
      <c r="H16" s="1194"/>
      <c r="I16" s="1194"/>
      <c r="J16" s="1194"/>
      <c r="L16" s="331"/>
    </row>
    <row r="17" spans="1:12" ht="19.5" customHeight="1" thickBot="1" x14ac:dyDescent="0.2">
      <c r="A17" s="1210"/>
      <c r="B17" s="1222" t="s">
        <v>1578</v>
      </c>
      <c r="C17" s="1223"/>
      <c r="D17" s="1223"/>
      <c r="E17" s="1223"/>
      <c r="F17" s="1223"/>
      <c r="G17" s="1264">
        <v>0</v>
      </c>
      <c r="H17" s="1194"/>
      <c r="I17" s="1194"/>
      <c r="J17" s="1194"/>
      <c r="L17" s="331"/>
    </row>
    <row r="18" spans="1:12" ht="19.5" customHeight="1" thickBot="1" x14ac:dyDescent="0.2">
      <c r="A18" s="1859" t="s">
        <v>1579</v>
      </c>
      <c r="B18" s="1860"/>
      <c r="C18" s="1860"/>
      <c r="D18" s="1860"/>
      <c r="E18" s="1860"/>
      <c r="F18" s="1860"/>
      <c r="G18" s="1264">
        <v>0</v>
      </c>
      <c r="H18" s="1194"/>
      <c r="I18" s="1194"/>
      <c r="J18" s="1194"/>
      <c r="L18" s="331"/>
    </row>
    <row r="19" spans="1:12" ht="50.25" customHeight="1" x14ac:dyDescent="0.15">
      <c r="A19" s="1866" t="s">
        <v>1680</v>
      </c>
      <c r="B19" s="1866"/>
      <c r="C19" s="1866"/>
      <c r="D19" s="1866"/>
      <c r="E19" s="1866"/>
      <c r="F19" s="1866"/>
      <c r="G19" s="1866"/>
      <c r="H19" s="1194"/>
      <c r="I19" s="1194"/>
      <c r="J19" s="1194"/>
      <c r="L19" s="331"/>
    </row>
    <row r="20" spans="1:12" ht="42.75" customHeight="1" x14ac:dyDescent="0.15">
      <c r="A20" s="1214"/>
      <c r="B20" s="1215" t="s">
        <v>973</v>
      </c>
      <c r="C20" s="1216" t="s">
        <v>1584</v>
      </c>
      <c r="D20" s="1856" t="s">
        <v>983</v>
      </c>
      <c r="E20" s="1856"/>
      <c r="F20" s="1856"/>
      <c r="G20" s="1216" t="s">
        <v>1582</v>
      </c>
      <c r="H20" s="1283" t="s">
        <v>1651</v>
      </c>
      <c r="L20" s="331"/>
    </row>
    <row r="21" spans="1:12" s="623" customFormat="1" ht="15" customHeight="1" x14ac:dyDescent="0.15">
      <c r="A21" s="1211" t="s">
        <v>972</v>
      </c>
      <c r="B21" s="1212" t="s">
        <v>982</v>
      </c>
      <c r="C21" s="1213" t="s">
        <v>979</v>
      </c>
      <c r="D21" s="1841" t="s">
        <v>981</v>
      </c>
      <c r="E21" s="1842"/>
      <c r="F21" s="1842"/>
      <c r="G21" s="1217"/>
      <c r="H21" s="1217"/>
      <c r="L21" s="331"/>
    </row>
    <row r="22" spans="1:12" s="623" customFormat="1" ht="15" customHeight="1" x14ac:dyDescent="0.15">
      <c r="A22" s="565" t="s">
        <v>970</v>
      </c>
      <c r="B22" s="564" t="s">
        <v>980</v>
      </c>
      <c r="C22" s="563" t="s">
        <v>979</v>
      </c>
      <c r="D22" s="1843" t="s">
        <v>978</v>
      </c>
      <c r="E22" s="1844"/>
      <c r="F22" s="1845"/>
      <c r="G22" s="1217"/>
      <c r="H22" s="1217"/>
      <c r="L22" s="331"/>
    </row>
    <row r="23" spans="1:12" s="623" customFormat="1" ht="15" customHeight="1" thickBot="1" x14ac:dyDescent="0.2">
      <c r="A23" s="1219" t="s">
        <v>970</v>
      </c>
      <c r="B23" s="1220" t="s">
        <v>977</v>
      </c>
      <c r="C23" s="562" t="s">
        <v>976</v>
      </c>
      <c r="D23" s="1846" t="s">
        <v>975</v>
      </c>
      <c r="E23" s="1847"/>
      <c r="F23" s="1847"/>
      <c r="G23" s="1218"/>
      <c r="H23" s="1218"/>
      <c r="L23" s="331"/>
    </row>
    <row r="24" spans="1:12" ht="22.5" customHeight="1" thickBot="1" x14ac:dyDescent="0.2">
      <c r="A24" s="1208">
        <v>1</v>
      </c>
      <c r="B24" s="1224" t="s">
        <v>980</v>
      </c>
      <c r="C24" s="1225"/>
      <c r="D24" s="1827" t="s">
        <v>978</v>
      </c>
      <c r="E24" s="1828"/>
      <c r="F24" s="1829"/>
      <c r="G24" s="1230">
        <v>2</v>
      </c>
      <c r="H24" s="1230">
        <v>2</v>
      </c>
      <c r="L24" s="331"/>
    </row>
    <row r="25" spans="1:12" ht="22.5" customHeight="1" thickBot="1" x14ac:dyDescent="0.2">
      <c r="A25" s="1208">
        <v>2</v>
      </c>
      <c r="B25" s="1224" t="s">
        <v>980</v>
      </c>
      <c r="C25" s="1225"/>
      <c r="D25" s="1827" t="s">
        <v>981</v>
      </c>
      <c r="E25" s="1828"/>
      <c r="F25" s="1829"/>
      <c r="G25" s="1230">
        <v>0</v>
      </c>
      <c r="H25" s="1230"/>
      <c r="L25" s="331"/>
    </row>
    <row r="26" spans="1:12" ht="22.5" customHeight="1" thickBot="1" x14ac:dyDescent="0.2">
      <c r="A26" s="1208">
        <v>3</v>
      </c>
      <c r="B26" s="1224" t="s">
        <v>1581</v>
      </c>
      <c r="C26" s="1225"/>
      <c r="D26" s="1827" t="s">
        <v>978</v>
      </c>
      <c r="E26" s="1828"/>
      <c r="F26" s="1829"/>
      <c r="G26" s="1230">
        <v>0</v>
      </c>
      <c r="H26" s="1230"/>
      <c r="L26" s="331"/>
    </row>
    <row r="27" spans="1:12" ht="22.5" customHeight="1" thickBot="1" x14ac:dyDescent="0.2">
      <c r="A27" s="1208">
        <v>4</v>
      </c>
      <c r="B27" s="1224" t="s">
        <v>1581</v>
      </c>
      <c r="C27" s="1225"/>
      <c r="D27" s="1827" t="s">
        <v>981</v>
      </c>
      <c r="E27" s="1828"/>
      <c r="F27" s="1829"/>
      <c r="G27" s="1230">
        <v>0</v>
      </c>
      <c r="H27" s="1230"/>
      <c r="L27" s="331"/>
    </row>
    <row r="28" spans="1:12" ht="22.5" customHeight="1" thickBot="1" x14ac:dyDescent="0.2">
      <c r="A28" s="1208">
        <v>5</v>
      </c>
      <c r="B28" s="1224" t="s">
        <v>982</v>
      </c>
      <c r="C28" s="1225"/>
      <c r="D28" s="1827" t="s">
        <v>978</v>
      </c>
      <c r="E28" s="1828"/>
      <c r="F28" s="1829"/>
      <c r="G28" s="1230">
        <v>0</v>
      </c>
      <c r="H28" s="1230"/>
      <c r="L28" s="331"/>
    </row>
    <row r="29" spans="1:12" ht="22.5" customHeight="1" thickBot="1" x14ac:dyDescent="0.2">
      <c r="A29" s="1208">
        <v>6</v>
      </c>
      <c r="B29" s="1226" t="s">
        <v>982</v>
      </c>
      <c r="C29" s="1227"/>
      <c r="D29" s="1831" t="s">
        <v>981</v>
      </c>
      <c r="E29" s="1832"/>
      <c r="F29" s="1833"/>
      <c r="G29" s="1230">
        <v>1</v>
      </c>
      <c r="H29" s="1230"/>
      <c r="L29" s="331"/>
    </row>
    <row r="30" spans="1:12" ht="22.5" customHeight="1" thickBot="1" x14ac:dyDescent="0.2">
      <c r="A30" s="1207">
        <v>7</v>
      </c>
      <c r="B30" s="1228" t="s">
        <v>982</v>
      </c>
      <c r="C30" s="1229" t="s">
        <v>979</v>
      </c>
      <c r="D30" s="1834" t="s">
        <v>1902</v>
      </c>
      <c r="E30" s="1834"/>
      <c r="F30" s="1835"/>
      <c r="G30" s="1230">
        <v>3</v>
      </c>
      <c r="H30" s="1230"/>
      <c r="L30" s="331"/>
    </row>
    <row r="31" spans="1:12" ht="22.5" customHeight="1" thickBot="1" x14ac:dyDescent="0.2">
      <c r="A31" s="1207">
        <v>8</v>
      </c>
      <c r="B31" s="1228" t="s">
        <v>1904</v>
      </c>
      <c r="C31" s="1229" t="s">
        <v>1869</v>
      </c>
      <c r="D31" s="1834" t="s">
        <v>1902</v>
      </c>
      <c r="E31" s="1834"/>
      <c r="F31" s="1835"/>
      <c r="G31" s="1230">
        <v>5</v>
      </c>
      <c r="H31" s="1230"/>
      <c r="L31" s="331"/>
    </row>
    <row r="32" spans="1:12" ht="22.5" customHeight="1" thickBot="1" x14ac:dyDescent="0.2">
      <c r="A32" s="1207">
        <v>9</v>
      </c>
      <c r="B32" s="1228"/>
      <c r="C32" s="1229"/>
      <c r="D32" s="1834"/>
      <c r="E32" s="1834"/>
      <c r="F32" s="1835"/>
      <c r="G32" s="1230"/>
      <c r="H32" s="1230"/>
      <c r="L32" s="331"/>
    </row>
    <row r="33" spans="1:12" ht="22.5" customHeight="1" thickBot="1" x14ac:dyDescent="0.2">
      <c r="A33" s="1207">
        <v>10</v>
      </c>
      <c r="B33" s="1228"/>
      <c r="C33" s="1229"/>
      <c r="D33" s="1834"/>
      <c r="E33" s="1834"/>
      <c r="F33" s="1835"/>
      <c r="G33" s="1230"/>
      <c r="H33" s="1230"/>
      <c r="L33" s="331"/>
    </row>
    <row r="34" spans="1:12" ht="22.5" customHeight="1" thickBot="1" x14ac:dyDescent="0.2">
      <c r="A34" s="1207">
        <v>11</v>
      </c>
      <c r="B34" s="1228"/>
      <c r="C34" s="1229"/>
      <c r="D34" s="1834"/>
      <c r="E34" s="1834"/>
      <c r="F34" s="1835"/>
      <c r="G34" s="1230"/>
      <c r="H34" s="1230"/>
      <c r="L34" s="331"/>
    </row>
    <row r="35" spans="1:12" ht="22.5" customHeight="1" thickBot="1" x14ac:dyDescent="0.2">
      <c r="A35" s="1207">
        <v>12</v>
      </c>
      <c r="B35" s="1228"/>
      <c r="C35" s="1229"/>
      <c r="D35" s="1834"/>
      <c r="E35" s="1834"/>
      <c r="F35" s="1835"/>
      <c r="G35" s="1230"/>
      <c r="H35" s="1230"/>
      <c r="L35" s="331"/>
    </row>
    <row r="36" spans="1:12" ht="22.5" customHeight="1" thickBot="1" x14ac:dyDescent="0.2">
      <c r="A36" s="1207">
        <v>13</v>
      </c>
      <c r="B36" s="1228"/>
      <c r="C36" s="1229"/>
      <c r="D36" s="1834"/>
      <c r="E36" s="1834"/>
      <c r="F36" s="1835"/>
      <c r="G36" s="1230"/>
      <c r="H36" s="1230"/>
      <c r="L36" s="331"/>
    </row>
    <row r="37" spans="1:12" ht="22.5" customHeight="1" thickBot="1" x14ac:dyDescent="0.2">
      <c r="A37" s="1207">
        <v>14</v>
      </c>
      <c r="B37" s="1228"/>
      <c r="C37" s="1229"/>
      <c r="D37" s="1834"/>
      <c r="E37" s="1834"/>
      <c r="F37" s="1835"/>
      <c r="G37" s="1230"/>
      <c r="H37" s="1230"/>
      <c r="L37" s="331"/>
    </row>
    <row r="38" spans="1:12" ht="22.5" customHeight="1" thickBot="1" x14ac:dyDescent="0.2">
      <c r="A38" s="1207">
        <v>15</v>
      </c>
      <c r="B38" s="1228"/>
      <c r="C38" s="1229"/>
      <c r="D38" s="1834"/>
      <c r="E38" s="1834"/>
      <c r="F38" s="1835"/>
      <c r="G38" s="1230"/>
      <c r="H38" s="1230"/>
      <c r="L38" s="331"/>
    </row>
    <row r="39" spans="1:12" ht="24" customHeight="1" x14ac:dyDescent="0.15">
      <c r="A39" s="1854" t="s">
        <v>1585</v>
      </c>
      <c r="B39" s="1854"/>
      <c r="C39" s="1854"/>
      <c r="D39" s="1854"/>
      <c r="E39" s="1854"/>
      <c r="F39" s="1854"/>
      <c r="G39" s="1854"/>
      <c r="H39" s="1854"/>
      <c r="I39" s="1854"/>
      <c r="J39" s="898"/>
      <c r="K39" s="319"/>
      <c r="L39" s="331"/>
    </row>
    <row r="40" spans="1:12" ht="20.100000000000001" customHeight="1" x14ac:dyDescent="0.15">
      <c r="A40" s="1231"/>
      <c r="B40" s="1836" t="s">
        <v>973</v>
      </c>
      <c r="C40" s="1836"/>
      <c r="D40" s="1836"/>
      <c r="F40" s="281"/>
      <c r="L40" s="331"/>
    </row>
    <row r="41" spans="1:12" ht="13.5" x14ac:dyDescent="0.15">
      <c r="A41" s="1232" t="s">
        <v>972</v>
      </c>
      <c r="B41" s="1853" t="s">
        <v>971</v>
      </c>
      <c r="C41" s="1853"/>
      <c r="D41" s="1853"/>
      <c r="F41" s="281"/>
      <c r="L41" s="331"/>
    </row>
    <row r="42" spans="1:12" ht="14.25" thickBot="1" x14ac:dyDescent="0.2">
      <c r="A42" s="1232" t="s">
        <v>970</v>
      </c>
      <c r="B42" s="1830" t="s">
        <v>969</v>
      </c>
      <c r="C42" s="1830"/>
      <c r="D42" s="1830"/>
      <c r="F42" s="281"/>
      <c r="L42" s="331"/>
    </row>
    <row r="43" spans="1:12" ht="20.100000000000001" customHeight="1" thickBot="1" x14ac:dyDescent="0.2">
      <c r="A43" s="1233">
        <v>1</v>
      </c>
      <c r="B43" s="1850" t="s">
        <v>1938</v>
      </c>
      <c r="C43" s="1851"/>
      <c r="D43" s="1852"/>
      <c r="F43" s="281"/>
      <c r="L43" s="331"/>
    </row>
    <row r="44" spans="1:12" ht="20.100000000000001" customHeight="1" thickBot="1" x14ac:dyDescent="0.2">
      <c r="A44" s="1233">
        <v>2</v>
      </c>
      <c r="B44" s="1850"/>
      <c r="C44" s="1851"/>
      <c r="D44" s="1852"/>
      <c r="F44" s="281"/>
      <c r="L44" s="331"/>
    </row>
    <row r="45" spans="1:12" ht="20.100000000000001" customHeight="1" thickBot="1" x14ac:dyDescent="0.2">
      <c r="A45" s="1233">
        <v>3</v>
      </c>
      <c r="B45" s="1850"/>
      <c r="C45" s="1851"/>
      <c r="D45" s="1852"/>
      <c r="F45" s="281"/>
      <c r="L45" s="331"/>
    </row>
    <row r="46" spans="1:12" ht="20.100000000000001" customHeight="1" thickBot="1" x14ac:dyDescent="0.2">
      <c r="A46" s="1233">
        <v>4</v>
      </c>
      <c r="B46" s="1849"/>
      <c r="C46" s="1849"/>
      <c r="D46" s="1849"/>
      <c r="F46" s="281"/>
      <c r="L46" s="331"/>
    </row>
    <row r="47" spans="1:12" ht="20.100000000000001" customHeight="1" thickBot="1" x14ac:dyDescent="0.2">
      <c r="A47" s="1233">
        <v>5</v>
      </c>
      <c r="B47" s="1849"/>
      <c r="C47" s="1849"/>
      <c r="D47" s="1849"/>
      <c r="F47" s="281"/>
      <c r="L47" s="331"/>
    </row>
    <row r="48" spans="1:12" ht="20.100000000000001" customHeight="1" thickBot="1" x14ac:dyDescent="0.2">
      <c r="A48" s="1233">
        <v>6</v>
      </c>
      <c r="B48" s="1849"/>
      <c r="C48" s="1849"/>
      <c r="D48" s="1849"/>
      <c r="F48" s="281"/>
      <c r="L48" s="331"/>
    </row>
    <row r="49" spans="1:12" ht="20.100000000000001" customHeight="1" thickBot="1" x14ac:dyDescent="0.2">
      <c r="A49" s="1233">
        <v>7</v>
      </c>
      <c r="B49" s="1849"/>
      <c r="C49" s="1849"/>
      <c r="D49" s="1849"/>
      <c r="F49" s="281"/>
      <c r="L49" s="331"/>
    </row>
    <row r="50" spans="1:12" ht="20.100000000000001" customHeight="1" thickBot="1" x14ac:dyDescent="0.2">
      <c r="A50" s="1233">
        <v>8</v>
      </c>
      <c r="B50" s="1849"/>
      <c r="C50" s="1849"/>
      <c r="D50" s="1849"/>
      <c r="F50" s="281"/>
      <c r="L50" s="331"/>
    </row>
    <row r="51" spans="1:12" ht="20.100000000000001" customHeight="1" thickBot="1" x14ac:dyDescent="0.2">
      <c r="A51" s="1233">
        <v>9</v>
      </c>
      <c r="B51" s="1849"/>
      <c r="C51" s="1849"/>
      <c r="D51" s="1849"/>
      <c r="F51" s="281"/>
      <c r="L51" s="331"/>
    </row>
    <row r="52" spans="1:12" ht="20.100000000000001" customHeight="1" thickBot="1" x14ac:dyDescent="0.2">
      <c r="A52" s="1233">
        <v>10</v>
      </c>
      <c r="B52" s="1849"/>
      <c r="C52" s="1849"/>
      <c r="D52" s="1849"/>
      <c r="F52" s="281"/>
      <c r="L52" s="332"/>
    </row>
    <row r="53" spans="1:12" ht="20.100000000000001" customHeight="1" x14ac:dyDescent="0.15">
      <c r="B53" s="290"/>
      <c r="C53" s="290"/>
      <c r="D53" s="290"/>
      <c r="E53" s="558"/>
      <c r="F53" s="290"/>
      <c r="G53" s="558"/>
      <c r="H53" s="558"/>
      <c r="I53" s="558"/>
      <c r="J53" s="290"/>
      <c r="K53" s="319" t="s">
        <v>968</v>
      </c>
    </row>
  </sheetData>
  <sheetProtection formatCells="0" formatColumns="0" formatRows="0" insertHyperlinks="0"/>
  <mergeCells count="48">
    <mergeCell ref="A1:I1"/>
    <mergeCell ref="A6:I6"/>
    <mergeCell ref="D20:F20"/>
    <mergeCell ref="B10:F10"/>
    <mergeCell ref="B13:F13"/>
    <mergeCell ref="B16:F16"/>
    <mergeCell ref="A18:F18"/>
    <mergeCell ref="A8:F8"/>
    <mergeCell ref="A9:F9"/>
    <mergeCell ref="A12:F12"/>
    <mergeCell ref="A15:F15"/>
    <mergeCell ref="A19:G19"/>
    <mergeCell ref="B45:D45"/>
    <mergeCell ref="D36:F36"/>
    <mergeCell ref="D37:F37"/>
    <mergeCell ref="D38:F38"/>
    <mergeCell ref="B41:D41"/>
    <mergeCell ref="B44:D44"/>
    <mergeCell ref="A39:I39"/>
    <mergeCell ref="B43:D43"/>
    <mergeCell ref="B52:D52"/>
    <mergeCell ref="B46:D46"/>
    <mergeCell ref="B47:D47"/>
    <mergeCell ref="B48:D48"/>
    <mergeCell ref="B49:D49"/>
    <mergeCell ref="B50:D50"/>
    <mergeCell ref="B51:D51"/>
    <mergeCell ref="J2:J4"/>
    <mergeCell ref="D33:F33"/>
    <mergeCell ref="D34:F34"/>
    <mergeCell ref="D35:F35"/>
    <mergeCell ref="D31:F31"/>
    <mergeCell ref="A2:H2"/>
    <mergeCell ref="F4:I4"/>
    <mergeCell ref="D32:F32"/>
    <mergeCell ref="D21:F21"/>
    <mergeCell ref="D22:F22"/>
    <mergeCell ref="D23:F23"/>
    <mergeCell ref="D28:F28"/>
    <mergeCell ref="D24:F24"/>
    <mergeCell ref="D25:F25"/>
    <mergeCell ref="D26:F26"/>
    <mergeCell ref="A7:G7"/>
    <mergeCell ref="D27:F27"/>
    <mergeCell ref="B42:D42"/>
    <mergeCell ref="D29:F29"/>
    <mergeCell ref="D30:F30"/>
    <mergeCell ref="B40:D40"/>
  </mergeCells>
  <phoneticPr fontId="4"/>
  <conditionalFormatting sqref="K3">
    <cfRule type="cellIs" dxfId="6" priority="1" stopIfTrue="1" operator="equal">
      <formula>"未入力あり"</formula>
    </cfRule>
  </conditionalFormatting>
  <dataValidations count="6">
    <dataValidation type="list" allowBlank="1" showInputMessage="1" showErrorMessage="1" prompt="表紙①に反映されます" sqref="I2">
      <formula1>"あり,なし"</formula1>
    </dataValidation>
    <dataValidation allowBlank="1" showInputMessage="1" showErrorMessage="1" prompt="表紙シートの病院名を反映" sqref="F4:I4"/>
    <dataValidation type="list" allowBlank="1" showInputMessage="1" showErrorMessage="1" sqref="D24:D38">
      <formula1>"専従（8割以上）,専任（5割以上8割未満）,兼任（5割未満）"</formula1>
    </dataValidation>
    <dataValidation type="list" allowBlank="1" showInputMessage="1" showErrorMessage="1" sqref="C30:C38">
      <formula1>"常勤,非常勤"</formula1>
    </dataValidation>
    <dataValidation type="list" allowBlank="1" showInputMessage="1" showErrorMessage="1" sqref="B24:B38">
      <formula1>"社会福祉士,精神保健福祉士,看護師,保健師,薬剤師,医師,管理栄養士,栄養士,臨床検査技師,医療心理に携わる者,事務員,その他"</formula1>
    </dataValidation>
    <dataValidation type="whole" operator="greaterThanOrEqual" allowBlank="1" showInputMessage="1" showErrorMessage="1" prompt="整数で入力" sqref="G9:G18 G24:H38">
      <formula1>0</formula1>
    </dataValidation>
  </dataValidations>
  <hyperlinks>
    <hyperlink ref="K1" location="表紙①!D29" tooltip="表紙①に戻ります" display="表紙①に戻る"/>
    <hyperlink ref="K2" location="'様式4（機能別）'!N263" tooltip="様式4（機能別）に戻ります" display="様式4（機能別）のⅡ（地域がん診療連携拠点病院の指定要件について）に戻る"/>
    <hyperlink ref="K4" location="'様式4（機能別）'!N598"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2" fitToHeight="0" orientation="portrait" cellComments="asDisplayed" r:id="rId1"/>
  <headerFooter>
    <oddHeader>&amp;Rver.2.0</oddHeader>
    <oddFooter>&amp;C&amp;P/&amp;N&amp;R&amp;A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43"/>
  <sheetViews>
    <sheetView view="pageBreakPreview" topLeftCell="A19" zoomScaleNormal="100" zoomScaleSheetLayoutView="100" workbookViewId="0">
      <selection activeCell="D17" sqref="D17"/>
    </sheetView>
  </sheetViews>
  <sheetFormatPr defaultColWidth="9" defaultRowHeight="20.100000000000001" customHeight="1" x14ac:dyDescent="0.15"/>
  <cols>
    <col min="1" max="1" width="3.625" style="269" customWidth="1"/>
    <col min="2" max="2" width="22.625" style="269" customWidth="1"/>
    <col min="3" max="3" width="16.875" style="269" customWidth="1"/>
    <col min="4" max="4" width="42.375" style="269" customWidth="1"/>
    <col min="5" max="5" width="3.375" style="269" customWidth="1"/>
    <col min="6" max="6" width="13.75" style="269" customWidth="1"/>
    <col min="7" max="7" width="12.75" style="269" customWidth="1"/>
    <col min="8" max="8" width="9" style="269"/>
    <col min="9" max="9" width="15.125" style="269" customWidth="1"/>
    <col min="10" max="10" width="2.25" style="269" customWidth="1"/>
    <col min="11" max="11" width="100.625" style="269" customWidth="1"/>
    <col min="12" max="16384" width="9" style="269"/>
  </cols>
  <sheetData>
    <row r="1" spans="1:11" ht="34.5" customHeight="1" thickBot="1" x14ac:dyDescent="0.2">
      <c r="A1" s="1427" t="s">
        <v>1573</v>
      </c>
      <c r="B1" s="1427"/>
      <c r="C1" s="1427"/>
      <c r="D1" s="1427"/>
      <c r="E1" s="1427"/>
      <c r="F1" s="1427"/>
      <c r="G1" s="1427"/>
      <c r="H1" s="1427"/>
      <c r="J1" s="973" t="s">
        <v>1344</v>
      </c>
    </row>
    <row r="2" spans="1:11" ht="31.5" customHeight="1" thickTop="1" thickBot="1" x14ac:dyDescent="0.2">
      <c r="A2" s="1429" t="s">
        <v>401</v>
      </c>
      <c r="B2" s="1429"/>
      <c r="C2" s="1429"/>
      <c r="D2" s="1429"/>
      <c r="E2" s="1429"/>
      <c r="F2" s="1429"/>
      <c r="G2" s="1557"/>
      <c r="H2" s="268" t="s">
        <v>1873</v>
      </c>
      <c r="I2" s="1869" t="str">
        <f>IF(AND(E7&lt;&gt;"",E8&lt;&gt;"",E10&lt;&gt;"",E12&lt;&gt;"",E15&lt;&gt;"",E13&lt;&gt;"",E14&lt;&gt;"",E16&lt;&gt;"",E17&lt;&gt;"",E18&lt;&gt;"",E19&lt;&gt;"",E20&lt;&gt;"",E21&lt;&gt;"",E22&lt;&gt;"",B32&lt;&gt;"",C32&lt;&gt;"",D32&lt;&gt;"",H32&lt;&gt;"",H2&lt;&gt;""),"",IF(H2="あり","下の選択式の項目全て及び患者団体との連携協力体制の表に少なくとも１つを入力してください",IF(H2="","←「あり」か「なし」を選択してください","")))</f>
        <v>下の選択式の項目全て及び患者団体との連携協力体制の表に少なくとも１つを入力してください</v>
      </c>
      <c r="J2" s="973" t="s">
        <v>1515</v>
      </c>
      <c r="K2" s="973"/>
    </row>
    <row r="3" spans="1:11" s="271" customFormat="1" ht="5.0999999999999996" customHeight="1" thickTop="1" x14ac:dyDescent="0.15">
      <c r="I3" s="1869"/>
      <c r="J3" s="74"/>
    </row>
    <row r="4" spans="1:11" s="271" customFormat="1" ht="20.100000000000001" customHeight="1" x14ac:dyDescent="0.15">
      <c r="D4" s="293" t="s">
        <v>337</v>
      </c>
      <c r="E4" s="1838" t="str">
        <f>表紙①!$E$2</f>
        <v>大阪医療センター</v>
      </c>
      <c r="F4" s="1839"/>
      <c r="G4" s="1839"/>
      <c r="H4" s="1840"/>
      <c r="I4" s="1869"/>
      <c r="J4" s="973" t="s">
        <v>1516</v>
      </c>
    </row>
    <row r="5" spans="1:11" s="271" customFormat="1" ht="20.100000000000001" customHeight="1" x14ac:dyDescent="0.15">
      <c r="D5" s="292" t="s">
        <v>1596</v>
      </c>
      <c r="E5" s="2" t="s">
        <v>1867</v>
      </c>
      <c r="F5" s="292"/>
      <c r="I5" s="1869"/>
      <c r="K5" s="1262" t="s">
        <v>398</v>
      </c>
    </row>
    <row r="6" spans="1:11" s="281" customFormat="1" ht="18" customHeight="1" thickBot="1" x14ac:dyDescent="0.2">
      <c r="A6" s="1791" t="s">
        <v>1010</v>
      </c>
      <c r="B6" s="1791"/>
      <c r="C6" s="1791"/>
      <c r="D6" s="1791"/>
      <c r="E6" s="1791"/>
      <c r="F6" s="1791"/>
      <c r="G6" s="1791"/>
      <c r="H6" s="1791"/>
      <c r="I6" s="1869"/>
      <c r="K6" s="1320"/>
    </row>
    <row r="7" spans="1:11" s="281" customFormat="1" ht="18" customHeight="1" thickBot="1" x14ac:dyDescent="0.2">
      <c r="A7" s="1787" t="s">
        <v>1841</v>
      </c>
      <c r="B7" s="1787"/>
      <c r="C7" s="1787"/>
      <c r="D7" s="545"/>
      <c r="E7" s="1889" t="s">
        <v>1939</v>
      </c>
      <c r="F7" s="1890"/>
      <c r="G7" s="545"/>
      <c r="H7" s="545"/>
      <c r="K7" s="1334"/>
    </row>
    <row r="8" spans="1:11" s="281" customFormat="1" ht="18" customHeight="1" thickBot="1" x14ac:dyDescent="0.2">
      <c r="A8" s="1350" t="s">
        <v>1842</v>
      </c>
      <c r="B8" s="1350"/>
      <c r="C8" s="1350"/>
      <c r="D8" s="545"/>
      <c r="E8" s="1867" t="s">
        <v>1940</v>
      </c>
      <c r="F8" s="1868"/>
      <c r="G8" s="545" t="s">
        <v>1009</v>
      </c>
      <c r="H8" s="545"/>
      <c r="K8" s="1334"/>
    </row>
    <row r="9" spans="1:11" s="281" customFormat="1" ht="18" customHeight="1" thickBot="1" x14ac:dyDescent="0.2">
      <c r="A9" s="1350" t="s">
        <v>1008</v>
      </c>
      <c r="B9" s="1350"/>
      <c r="C9" s="1350"/>
      <c r="D9" s="545"/>
      <c r="E9" s="572"/>
      <c r="F9" s="572"/>
      <c r="G9" s="545"/>
      <c r="H9" s="545"/>
      <c r="K9" s="331"/>
    </row>
    <row r="10" spans="1:11" s="281" customFormat="1" ht="20.25" customHeight="1" thickBot="1" x14ac:dyDescent="0.2">
      <c r="A10" s="1791" t="s">
        <v>1652</v>
      </c>
      <c r="B10" s="1787"/>
      <c r="C10" s="1787"/>
      <c r="D10" s="1883"/>
      <c r="E10" s="1884" t="s">
        <v>1891</v>
      </c>
      <c r="F10" s="1885"/>
      <c r="G10" s="545" t="s">
        <v>1005</v>
      </c>
      <c r="H10" s="545"/>
      <c r="K10" s="331"/>
    </row>
    <row r="11" spans="1:11" s="281" customFormat="1" ht="18" customHeight="1" thickBot="1" x14ac:dyDescent="0.2">
      <c r="A11" s="1350" t="s">
        <v>1007</v>
      </c>
      <c r="B11" s="1350"/>
      <c r="C11" s="1350"/>
      <c r="D11" s="545"/>
      <c r="E11" s="572"/>
      <c r="F11" s="572"/>
      <c r="G11" s="545"/>
      <c r="H11" s="545"/>
      <c r="K11" s="331"/>
    </row>
    <row r="12" spans="1:11" s="281" customFormat="1" ht="18" customHeight="1" thickBot="1" x14ac:dyDescent="0.2">
      <c r="A12" s="1350" t="s">
        <v>1006</v>
      </c>
      <c r="B12" s="1350"/>
      <c r="C12" s="1350"/>
      <c r="D12" s="545"/>
      <c r="E12" s="1867" t="s">
        <v>1941</v>
      </c>
      <c r="F12" s="1868"/>
      <c r="G12" s="545" t="s">
        <v>1004</v>
      </c>
      <c r="H12" s="545"/>
      <c r="K12" s="331"/>
    </row>
    <row r="13" spans="1:11" s="281" customFormat="1" ht="18" customHeight="1" thickBot="1" x14ac:dyDescent="0.2">
      <c r="A13" s="1350" t="s">
        <v>1789</v>
      </c>
      <c r="B13" s="1350"/>
      <c r="C13" s="1350"/>
      <c r="D13" s="545"/>
      <c r="E13" s="1884" t="s">
        <v>1891</v>
      </c>
      <c r="F13" s="1885"/>
      <c r="G13" s="545" t="s">
        <v>1005</v>
      </c>
      <c r="H13" s="545"/>
      <c r="K13" s="331"/>
    </row>
    <row r="14" spans="1:11" s="281" customFormat="1" ht="18" customHeight="1" thickBot="1" x14ac:dyDescent="0.2">
      <c r="A14" s="1350" t="s">
        <v>1790</v>
      </c>
      <c r="B14" s="1350"/>
      <c r="C14" s="1350"/>
      <c r="D14" s="545"/>
      <c r="E14" s="1884" t="s">
        <v>1892</v>
      </c>
      <c r="F14" s="1885"/>
      <c r="G14" s="545" t="s">
        <v>1005</v>
      </c>
      <c r="H14" s="545"/>
      <c r="K14" s="331"/>
    </row>
    <row r="15" spans="1:11" s="281" customFormat="1" ht="18" customHeight="1" thickBot="1" x14ac:dyDescent="0.2">
      <c r="A15" s="1350" t="s">
        <v>1843</v>
      </c>
      <c r="B15" s="1350"/>
      <c r="C15" s="1350"/>
      <c r="D15" s="545"/>
      <c r="E15" s="1886">
        <v>1</v>
      </c>
      <c r="F15" s="1887"/>
      <c r="G15" s="545"/>
      <c r="H15" s="545"/>
      <c r="K15" s="331"/>
    </row>
    <row r="16" spans="1:11" s="281" customFormat="1" ht="18" customHeight="1" thickBot="1" x14ac:dyDescent="0.2">
      <c r="A16" s="1350" t="s">
        <v>1791</v>
      </c>
      <c r="B16" s="1350"/>
      <c r="C16" s="1350"/>
      <c r="D16" s="545"/>
      <c r="E16" s="1884" t="s">
        <v>1892</v>
      </c>
      <c r="F16" s="1885"/>
      <c r="G16" s="545" t="s">
        <v>1005</v>
      </c>
      <c r="H16" s="545"/>
      <c r="K16" s="331"/>
    </row>
    <row r="17" spans="1:11" s="281" customFormat="1" ht="18" customHeight="1" thickBot="1" x14ac:dyDescent="0.2">
      <c r="A17" s="1350" t="s">
        <v>1844</v>
      </c>
      <c r="B17" s="1350"/>
      <c r="C17" s="1350"/>
      <c r="D17" s="545"/>
      <c r="E17" s="1867"/>
      <c r="F17" s="1868"/>
      <c r="G17" s="545" t="s">
        <v>1004</v>
      </c>
      <c r="H17" s="545"/>
      <c r="K17" s="331"/>
    </row>
    <row r="18" spans="1:11" s="281" customFormat="1" ht="18" customHeight="1" thickBot="1" x14ac:dyDescent="0.2">
      <c r="A18" s="1350" t="s">
        <v>1792</v>
      </c>
      <c r="B18" s="1350"/>
      <c r="C18" s="1350"/>
      <c r="D18" s="545"/>
      <c r="E18" s="1884" t="s">
        <v>1892</v>
      </c>
      <c r="F18" s="1885"/>
      <c r="G18" s="545" t="s">
        <v>1005</v>
      </c>
      <c r="H18" s="545"/>
      <c r="K18" s="331"/>
    </row>
    <row r="19" spans="1:11" s="281" customFormat="1" ht="18" customHeight="1" thickBot="1" x14ac:dyDescent="0.2">
      <c r="A19" s="1350" t="s">
        <v>1755</v>
      </c>
      <c r="B19" s="1350"/>
      <c r="C19" s="1350"/>
      <c r="D19" s="545"/>
      <c r="E19" s="1867"/>
      <c r="F19" s="1868"/>
      <c r="G19" s="545" t="s">
        <v>1004</v>
      </c>
      <c r="H19" s="545"/>
      <c r="K19" s="331"/>
    </row>
    <row r="20" spans="1:11" s="281" customFormat="1" ht="18" customHeight="1" thickBot="1" x14ac:dyDescent="0.2">
      <c r="A20" s="1350" t="s">
        <v>1799</v>
      </c>
      <c r="B20" s="1350"/>
      <c r="C20" s="1350"/>
      <c r="D20" s="545"/>
      <c r="E20" s="1884" t="s">
        <v>1891</v>
      </c>
      <c r="F20" s="1885"/>
      <c r="G20" s="545" t="s">
        <v>1005</v>
      </c>
      <c r="H20" s="545"/>
      <c r="K20" s="331"/>
    </row>
    <row r="21" spans="1:11" s="281" customFormat="1" ht="18" customHeight="1" thickBot="1" x14ac:dyDescent="0.2">
      <c r="A21" s="1350" t="s">
        <v>1793</v>
      </c>
      <c r="B21" s="1350"/>
      <c r="C21" s="1350"/>
      <c r="D21" s="545"/>
      <c r="E21" s="1884" t="s">
        <v>1891</v>
      </c>
      <c r="F21" s="1885"/>
      <c r="G21" s="545" t="s">
        <v>1005</v>
      </c>
      <c r="H21" s="545"/>
      <c r="K21" s="331"/>
    </row>
    <row r="22" spans="1:11" s="281" customFormat="1" ht="18" customHeight="1" thickBot="1" x14ac:dyDescent="0.2">
      <c r="A22" s="1350" t="s">
        <v>1794</v>
      </c>
      <c r="B22" s="1350"/>
      <c r="C22" s="1350"/>
      <c r="D22" s="545"/>
      <c r="E22" s="1884" t="s">
        <v>1892</v>
      </c>
      <c r="F22" s="1885"/>
      <c r="G22" s="545" t="s">
        <v>1005</v>
      </c>
      <c r="H22" s="545"/>
      <c r="K22" s="331"/>
    </row>
    <row r="23" spans="1:11" s="281" customFormat="1" ht="18" customHeight="1" x14ac:dyDescent="0.15">
      <c r="A23" s="553"/>
      <c r="B23" s="553"/>
      <c r="C23" s="553"/>
      <c r="D23" s="545"/>
      <c r="E23" s="571"/>
      <c r="F23" s="571"/>
      <c r="G23" s="545"/>
      <c r="H23" s="545"/>
      <c r="K23" s="331"/>
    </row>
    <row r="24" spans="1:11" s="281" customFormat="1" ht="16.5" customHeight="1" x14ac:dyDescent="0.15">
      <c r="A24" s="1888" t="s">
        <v>1003</v>
      </c>
      <c r="B24" s="1888"/>
      <c r="C24" s="1888"/>
      <c r="D24" s="1888"/>
      <c r="E24" s="1888"/>
      <c r="F24" s="1888"/>
      <c r="G24" s="1888"/>
      <c r="H24" s="1888"/>
      <c r="K24" s="331"/>
    </row>
    <row r="25" spans="1:11" s="281" customFormat="1" ht="13.5" customHeight="1" x14ac:dyDescent="0.15">
      <c r="A25" s="1787" t="s">
        <v>1002</v>
      </c>
      <c r="B25" s="1787"/>
      <c r="C25" s="1787"/>
      <c r="D25" s="1787"/>
      <c r="E25" s="1787"/>
      <c r="F25" s="1787"/>
      <c r="G25" s="1787"/>
      <c r="K25" s="331"/>
    </row>
    <row r="26" spans="1:11" s="281" customFormat="1" ht="27" customHeight="1" x14ac:dyDescent="0.15">
      <c r="A26" s="1870" t="s">
        <v>1001</v>
      </c>
      <c r="B26" s="1870"/>
      <c r="C26" s="1870"/>
      <c r="D26" s="1870"/>
      <c r="E26" s="1870"/>
      <c r="F26" s="1870"/>
      <c r="G26" s="1870"/>
      <c r="H26" s="1870"/>
      <c r="K26" s="331"/>
    </row>
    <row r="27" spans="1:11" ht="18" customHeight="1" x14ac:dyDescent="0.15">
      <c r="A27" s="1432"/>
      <c r="B27" s="1433" t="s">
        <v>1000</v>
      </c>
      <c r="C27" s="1433"/>
      <c r="D27" s="1871" t="s">
        <v>999</v>
      </c>
      <c r="E27" s="1872"/>
      <c r="F27" s="1872"/>
      <c r="G27" s="1873"/>
      <c r="H27" s="1876" t="s">
        <v>998</v>
      </c>
      <c r="K27" s="331"/>
    </row>
    <row r="28" spans="1:11" ht="27.95" customHeight="1" x14ac:dyDescent="0.15">
      <c r="A28" s="1432"/>
      <c r="B28" s="570" t="s">
        <v>997</v>
      </c>
      <c r="C28" s="275" t="s">
        <v>996</v>
      </c>
      <c r="D28" s="1560"/>
      <c r="E28" s="1874"/>
      <c r="F28" s="1874"/>
      <c r="G28" s="1875"/>
      <c r="H28" s="1876"/>
      <c r="K28" s="331"/>
    </row>
    <row r="29" spans="1:11" ht="18" customHeight="1" x14ac:dyDescent="0.15">
      <c r="A29" s="493" t="s">
        <v>995</v>
      </c>
      <c r="B29" s="569" t="s">
        <v>989</v>
      </c>
      <c r="C29" s="568" t="s">
        <v>868</v>
      </c>
      <c r="D29" s="1877" t="s">
        <v>994</v>
      </c>
      <c r="E29" s="1878"/>
      <c r="F29" s="1878"/>
      <c r="G29" s="1879"/>
      <c r="H29" s="493" t="s">
        <v>991</v>
      </c>
      <c r="K29" s="331"/>
    </row>
    <row r="30" spans="1:11" ht="27.95" customHeight="1" x14ac:dyDescent="0.15">
      <c r="A30" s="493" t="s">
        <v>993</v>
      </c>
      <c r="B30" s="569" t="s">
        <v>989</v>
      </c>
      <c r="C30" s="568" t="s">
        <v>851</v>
      </c>
      <c r="D30" s="1877" t="s">
        <v>992</v>
      </c>
      <c r="E30" s="1878"/>
      <c r="F30" s="1878"/>
      <c r="G30" s="1879"/>
      <c r="H30" s="493" t="s">
        <v>991</v>
      </c>
      <c r="K30" s="331"/>
    </row>
    <row r="31" spans="1:11" ht="27.95" customHeight="1" thickBot="1" x14ac:dyDescent="0.2">
      <c r="A31" s="493" t="s">
        <v>990</v>
      </c>
      <c r="B31" s="567" t="s">
        <v>989</v>
      </c>
      <c r="C31" s="499" t="s">
        <v>988</v>
      </c>
      <c r="D31" s="1880" t="s">
        <v>987</v>
      </c>
      <c r="E31" s="1881"/>
      <c r="F31" s="1881"/>
      <c r="G31" s="1882"/>
      <c r="H31" s="498" t="s">
        <v>986</v>
      </c>
      <c r="K31" s="331"/>
    </row>
    <row r="32" spans="1:11" ht="45" customHeight="1" thickBot="1" x14ac:dyDescent="0.2">
      <c r="A32" s="497">
        <v>1</v>
      </c>
      <c r="B32" s="494" t="s">
        <v>1942</v>
      </c>
      <c r="C32" s="494" t="s">
        <v>1943</v>
      </c>
      <c r="D32" s="1441" t="s">
        <v>1946</v>
      </c>
      <c r="E32" s="1572"/>
      <c r="F32" s="1572"/>
      <c r="G32" s="1442"/>
      <c r="H32" s="496" t="s">
        <v>1948</v>
      </c>
      <c r="K32" s="331"/>
    </row>
    <row r="33" spans="1:11" ht="45" customHeight="1" thickBot="1" x14ac:dyDescent="0.2">
      <c r="A33" s="497">
        <v>2</v>
      </c>
      <c r="B33" s="494" t="s">
        <v>1944</v>
      </c>
      <c r="C33" s="494" t="s">
        <v>1945</v>
      </c>
      <c r="D33" s="1441" t="s">
        <v>1947</v>
      </c>
      <c r="E33" s="1572"/>
      <c r="F33" s="1572"/>
      <c r="G33" s="1442"/>
      <c r="H33" s="496" t="s">
        <v>1948</v>
      </c>
      <c r="K33" s="331"/>
    </row>
    <row r="34" spans="1:11" ht="45" customHeight="1" thickBot="1" x14ac:dyDescent="0.2">
      <c r="A34" s="497">
        <v>3</v>
      </c>
      <c r="B34" s="494"/>
      <c r="C34" s="494"/>
      <c r="D34" s="1441"/>
      <c r="E34" s="1572"/>
      <c r="F34" s="1572"/>
      <c r="G34" s="1442"/>
      <c r="H34" s="496"/>
      <c r="K34" s="331"/>
    </row>
    <row r="35" spans="1:11" ht="45" customHeight="1" thickBot="1" x14ac:dyDescent="0.2">
      <c r="A35" s="497">
        <v>4</v>
      </c>
      <c r="B35" s="494"/>
      <c r="C35" s="494"/>
      <c r="D35" s="1441"/>
      <c r="E35" s="1572"/>
      <c r="F35" s="1572"/>
      <c r="G35" s="1442"/>
      <c r="H35" s="496"/>
      <c r="K35" s="331"/>
    </row>
    <row r="36" spans="1:11" ht="45" customHeight="1" thickBot="1" x14ac:dyDescent="0.2">
      <c r="A36" s="497">
        <v>5</v>
      </c>
      <c r="B36" s="494"/>
      <c r="C36" s="494"/>
      <c r="D36" s="1441"/>
      <c r="E36" s="1572"/>
      <c r="F36" s="1572"/>
      <c r="G36" s="1442"/>
      <c r="H36" s="496"/>
      <c r="K36" s="331"/>
    </row>
    <row r="37" spans="1:11" ht="45" customHeight="1" thickBot="1" x14ac:dyDescent="0.2">
      <c r="A37" s="497">
        <v>6</v>
      </c>
      <c r="B37" s="494"/>
      <c r="C37" s="494"/>
      <c r="D37" s="1441"/>
      <c r="E37" s="1572"/>
      <c r="F37" s="1572"/>
      <c r="G37" s="1442"/>
      <c r="H37" s="496"/>
      <c r="K37" s="331"/>
    </row>
    <row r="38" spans="1:11" ht="45" customHeight="1" thickBot="1" x14ac:dyDescent="0.2">
      <c r="A38" s="497">
        <v>7</v>
      </c>
      <c r="B38" s="494"/>
      <c r="C38" s="494"/>
      <c r="D38" s="1441"/>
      <c r="E38" s="1572"/>
      <c r="F38" s="1572"/>
      <c r="G38" s="1442"/>
      <c r="H38" s="496"/>
      <c r="K38" s="331"/>
    </row>
    <row r="39" spans="1:11" ht="45" customHeight="1" thickBot="1" x14ac:dyDescent="0.2">
      <c r="A39" s="497">
        <v>8</v>
      </c>
      <c r="B39" s="494"/>
      <c r="C39" s="494"/>
      <c r="D39" s="1441"/>
      <c r="E39" s="1572"/>
      <c r="F39" s="1572"/>
      <c r="G39" s="1442"/>
      <c r="H39" s="496"/>
      <c r="K39" s="331"/>
    </row>
    <row r="40" spans="1:11" ht="45" customHeight="1" thickBot="1" x14ac:dyDescent="0.2">
      <c r="A40" s="497">
        <v>9</v>
      </c>
      <c r="B40" s="494"/>
      <c r="C40" s="494"/>
      <c r="D40" s="1441"/>
      <c r="E40" s="1572"/>
      <c r="F40" s="1572"/>
      <c r="G40" s="1442"/>
      <c r="H40" s="496"/>
      <c r="K40" s="331"/>
    </row>
    <row r="41" spans="1:11" ht="45" customHeight="1" thickBot="1" x14ac:dyDescent="0.2">
      <c r="A41" s="497">
        <v>10</v>
      </c>
      <c r="B41" s="494"/>
      <c r="C41" s="494"/>
      <c r="D41" s="1441"/>
      <c r="E41" s="1572"/>
      <c r="F41" s="1572"/>
      <c r="G41" s="1442"/>
      <c r="H41" s="496"/>
      <c r="K41" s="331"/>
    </row>
    <row r="42" spans="1:11" ht="45" customHeight="1" thickBot="1" x14ac:dyDescent="0.2">
      <c r="A42" s="497">
        <v>11</v>
      </c>
      <c r="B42" s="494"/>
      <c r="C42" s="494"/>
      <c r="D42" s="1441"/>
      <c r="E42" s="1572"/>
      <c r="F42" s="1572"/>
      <c r="G42" s="1442"/>
      <c r="H42" s="496"/>
      <c r="K42" s="331"/>
    </row>
    <row r="43" spans="1:11" ht="45" customHeight="1" thickBot="1" x14ac:dyDescent="0.2">
      <c r="A43" s="497">
        <v>12</v>
      </c>
      <c r="B43" s="494"/>
      <c r="C43" s="494"/>
      <c r="D43" s="1441"/>
      <c r="E43" s="1572"/>
      <c r="F43" s="1572"/>
      <c r="G43" s="1442"/>
      <c r="H43" s="496"/>
      <c r="K43" s="331"/>
    </row>
  </sheetData>
  <sheetProtection formatCells="0" formatColumns="0" formatRows="0" insertHyperlinks="0"/>
  <mergeCells count="43">
    <mergeCell ref="A2:G2"/>
    <mergeCell ref="A6:H6"/>
    <mergeCell ref="A7:C7"/>
    <mergeCell ref="E7:F7"/>
    <mergeCell ref="E8:F8"/>
    <mergeCell ref="A10:D10"/>
    <mergeCell ref="E10:F10"/>
    <mergeCell ref="D34:G34"/>
    <mergeCell ref="D35:G35"/>
    <mergeCell ref="D36:G36"/>
    <mergeCell ref="E12:F12"/>
    <mergeCell ref="E15:F15"/>
    <mergeCell ref="E17:F17"/>
    <mergeCell ref="A24:H24"/>
    <mergeCell ref="E13:F13"/>
    <mergeCell ref="E22:F22"/>
    <mergeCell ref="E20:F20"/>
    <mergeCell ref="E14:F14"/>
    <mergeCell ref="E16:F16"/>
    <mergeCell ref="E18:F18"/>
    <mergeCell ref="E21:F21"/>
    <mergeCell ref="D33:G33"/>
    <mergeCell ref="D39:G39"/>
    <mergeCell ref="D40:G40"/>
    <mergeCell ref="D42:G42"/>
    <mergeCell ref="D43:G43"/>
    <mergeCell ref="D41:G41"/>
    <mergeCell ref="E19:F19"/>
    <mergeCell ref="A1:H1"/>
    <mergeCell ref="I2:I6"/>
    <mergeCell ref="D37:G37"/>
    <mergeCell ref="D38:G38"/>
    <mergeCell ref="A26:H26"/>
    <mergeCell ref="A27:A28"/>
    <mergeCell ref="B27:C27"/>
    <mergeCell ref="D27:G28"/>
    <mergeCell ref="H27:H28"/>
    <mergeCell ref="D29:G29"/>
    <mergeCell ref="A25:G25"/>
    <mergeCell ref="E4:H4"/>
    <mergeCell ref="D30:G30"/>
    <mergeCell ref="D31:G31"/>
    <mergeCell ref="D32:G32"/>
  </mergeCells>
  <phoneticPr fontId="4"/>
  <conditionalFormatting sqref="J3">
    <cfRule type="cellIs" dxfId="5" priority="1" stopIfTrue="1" operator="equal">
      <formula>"未入力あり"</formula>
    </cfRule>
  </conditionalFormatting>
  <dataValidations count="6">
    <dataValidation type="list" allowBlank="1" showInputMessage="1" showErrorMessage="1" sqref="E7:F7">
      <formula1>"定期的かつ週1回以上,定期的かつ月1回以上,定期的かつ月1回未満,希望に合わせて随時実施,その他"</formula1>
    </dataValidation>
    <dataValidation type="list" allowBlank="1" showInputMessage="1" showErrorMessage="1" sqref="E10:F10 E13:F14 E16:F16 E18:F18 E20:F22">
      <formula1>"はい,いいえ"</formula1>
    </dataValidation>
    <dataValidation type="list" allowBlank="1" showInputMessage="1" showErrorMessage="1" sqref="H32:H43">
      <formula1>"可,不可"</formula1>
    </dataValidation>
    <dataValidation type="list" allowBlank="1" showInputMessage="1" showErrorMessage="1" prompt="表紙①に反映されます" sqref="H2">
      <formula1>"あり,なし"</formula1>
    </dataValidation>
    <dataValidation allowBlank="1" showInputMessage="1" showErrorMessage="1" prompt="表紙シートの病院名を反映" sqref="E4:H4"/>
    <dataValidation allowBlank="1" showInputMessage="1" showErrorMessage="1" prompt="整数で入力_x000a_" sqref="E15:F15"/>
  </dataValidations>
  <hyperlinks>
    <hyperlink ref="J1" location="表紙①!D30" tooltip="表紙①に戻ります" display="表紙①に戻る"/>
    <hyperlink ref="J2" location="'様式4（機能別）'!N175" tooltip="様式4（機能別）に戻ります" display="様式4（機能別）のⅡ（地域がん診療連携拠点病院の指定要件について）に戻る"/>
    <hyperlink ref="J4" location="'様式4（機能別）'!N566"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9" fitToHeight="0" orientation="portrait" cellComments="asDisplayed" r:id="rId1"/>
  <headerFooter>
    <oddHeader>&amp;Rver.2.0</oddHeader>
    <oddFooter>&amp;C&amp;P/&amp;N&amp;R&amp;A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132"/>
  <sheetViews>
    <sheetView view="pageBreakPreview" zoomScaleNormal="100" zoomScaleSheetLayoutView="100" workbookViewId="0">
      <selection activeCell="D16" sqref="D16:W16"/>
    </sheetView>
  </sheetViews>
  <sheetFormatPr defaultColWidth="9" defaultRowHeight="12" x14ac:dyDescent="0.15"/>
  <cols>
    <col min="1" max="1" width="3.625" style="273" customWidth="1"/>
    <col min="2" max="2" width="28.625" style="273" customWidth="1"/>
    <col min="3" max="3" width="10.625" style="273" customWidth="1"/>
    <col min="4" max="4" width="12.625" style="273" customWidth="1"/>
    <col min="5" max="13" width="2.625" style="273" customWidth="1"/>
    <col min="14" max="14" width="1.625" style="273" customWidth="1"/>
    <col min="15" max="22" width="2.625" style="273" customWidth="1"/>
    <col min="23" max="23" width="9.5" style="273" customWidth="1"/>
    <col min="24" max="24" width="15" style="273" customWidth="1"/>
    <col min="25" max="25" width="2.25" style="273" customWidth="1"/>
    <col min="26" max="26" width="100.625" style="273" customWidth="1"/>
    <col min="27" max="16384" width="9" style="273"/>
  </cols>
  <sheetData>
    <row r="1" spans="1:29" ht="19.5" customHeight="1" thickBot="1" x14ac:dyDescent="0.2">
      <c r="A1" s="1902" t="s">
        <v>1075</v>
      </c>
      <c r="B1" s="1902"/>
      <c r="C1" s="1902"/>
      <c r="D1" s="1902"/>
      <c r="E1" s="1902"/>
      <c r="F1" s="1902"/>
      <c r="G1" s="1902"/>
      <c r="H1" s="1902"/>
      <c r="I1" s="1902"/>
      <c r="J1" s="1902"/>
      <c r="K1" s="1902"/>
      <c r="L1" s="1902"/>
      <c r="M1" s="1902"/>
      <c r="N1" s="1902"/>
      <c r="O1" s="1902"/>
      <c r="P1" s="1902"/>
      <c r="Q1" s="1902"/>
      <c r="R1" s="1902"/>
      <c r="S1" s="1902"/>
      <c r="T1" s="1902"/>
      <c r="U1" s="1902"/>
      <c r="V1" s="1902"/>
      <c r="W1" s="1902"/>
      <c r="X1" s="606"/>
      <c r="Y1" s="973" t="s">
        <v>1344</v>
      </c>
      <c r="Z1" s="606"/>
    </row>
    <row r="2" spans="1:29" ht="24.95" customHeight="1" thickTop="1" thickBot="1" x14ac:dyDescent="0.2">
      <c r="A2" s="1585" t="s">
        <v>401</v>
      </c>
      <c r="B2" s="1585"/>
      <c r="C2" s="1585"/>
      <c r="D2" s="1585"/>
      <c r="E2" s="1585"/>
      <c r="F2" s="1585"/>
      <c r="G2" s="1585"/>
      <c r="H2" s="1585"/>
      <c r="I2" s="1585"/>
      <c r="J2" s="1585"/>
      <c r="K2" s="1585"/>
      <c r="L2" s="1585"/>
      <c r="M2" s="1585"/>
      <c r="N2" s="1585"/>
      <c r="O2" s="1585"/>
      <c r="P2" s="1585"/>
      <c r="Q2" s="1585"/>
      <c r="R2" s="1585"/>
      <c r="S2" s="1585"/>
      <c r="T2" s="1585"/>
      <c r="U2" s="1585"/>
      <c r="V2" s="1586"/>
      <c r="W2" s="302" t="s">
        <v>1873</v>
      </c>
      <c r="X2" s="1869" t="str">
        <f>IF(AND(W15&lt;&gt;"",D31&lt;&gt;"",W49&lt;&gt;"",W63&lt;&gt;"",W2&lt;&gt;"",W77&lt;&gt;""),"",IF(W2="あり","下の1～4の問い合わせ窓口の設定の有無に関する必須事項を入力してください",IF(W2="","←「あり」か「なし」を選択してください","")))</f>
        <v/>
      </c>
      <c r="Y2" s="973" t="s">
        <v>1515</v>
      </c>
    </row>
    <row r="3" spans="1:29" ht="5.0999999999999996" customHeight="1" thickTop="1" x14ac:dyDescent="0.15">
      <c r="A3" s="573"/>
      <c r="B3" s="573"/>
      <c r="C3" s="573"/>
      <c r="D3" s="573"/>
      <c r="E3" s="573"/>
      <c r="F3" s="573"/>
      <c r="G3" s="573"/>
      <c r="H3" s="573"/>
      <c r="I3" s="573"/>
      <c r="J3" s="573"/>
      <c r="K3" s="573"/>
      <c r="L3" s="573"/>
      <c r="M3" s="573"/>
      <c r="N3" s="573"/>
      <c r="O3" s="573"/>
      <c r="P3" s="573"/>
      <c r="Q3" s="573"/>
      <c r="R3" s="573"/>
      <c r="S3" s="573"/>
      <c r="T3" s="573"/>
      <c r="U3" s="573"/>
      <c r="V3" s="605"/>
      <c r="W3" s="573"/>
      <c r="X3" s="1869"/>
      <c r="Y3" s="74"/>
    </row>
    <row r="4" spans="1:29" ht="20.25" customHeight="1" x14ac:dyDescent="0.15">
      <c r="A4" s="573"/>
      <c r="B4" s="573"/>
      <c r="C4" s="573"/>
      <c r="D4" s="573"/>
      <c r="E4" s="604" t="s">
        <v>960</v>
      </c>
      <c r="F4" s="1907" t="str">
        <f>表紙①!E2</f>
        <v>大阪医療センター</v>
      </c>
      <c r="G4" s="1908"/>
      <c r="H4" s="1908"/>
      <c r="I4" s="1908"/>
      <c r="J4" s="1908"/>
      <c r="K4" s="1908"/>
      <c r="L4" s="1908"/>
      <c r="M4" s="1908"/>
      <c r="N4" s="1908"/>
      <c r="O4" s="1908"/>
      <c r="P4" s="1908"/>
      <c r="Q4" s="1908"/>
      <c r="R4" s="1908"/>
      <c r="S4" s="1908"/>
      <c r="T4" s="1908"/>
      <c r="U4" s="1908"/>
      <c r="V4" s="1908"/>
      <c r="W4" s="1909"/>
      <c r="X4" s="1869"/>
      <c r="Y4" s="973" t="s">
        <v>1516</v>
      </c>
    </row>
    <row r="5" spans="1:29" ht="20.25" customHeight="1" x14ac:dyDescent="0.15">
      <c r="A5" s="573"/>
      <c r="B5" s="19"/>
      <c r="C5" s="19"/>
      <c r="D5" s="19"/>
      <c r="E5" s="603" t="s">
        <v>1596</v>
      </c>
      <c r="F5" s="38" t="s">
        <v>1831</v>
      </c>
      <c r="G5" s="603"/>
      <c r="H5" s="603"/>
      <c r="I5" s="603"/>
      <c r="J5" s="603"/>
      <c r="K5" s="603"/>
      <c r="L5" s="603"/>
      <c r="M5" s="19"/>
      <c r="N5" s="127"/>
      <c r="O5" s="127"/>
      <c r="P5" s="127"/>
      <c r="Q5" s="127"/>
      <c r="R5" s="127"/>
      <c r="S5" s="127"/>
      <c r="T5" s="127"/>
      <c r="U5" s="127"/>
      <c r="V5" s="127"/>
      <c r="W5" s="127"/>
      <c r="X5" s="1869"/>
      <c r="Y5" s="920"/>
      <c r="Z5" s="1262" t="s">
        <v>398</v>
      </c>
    </row>
    <row r="6" spans="1:29" s="271" customFormat="1" ht="80.099999999999994" customHeight="1" x14ac:dyDescent="0.15">
      <c r="A6" s="278"/>
      <c r="B6" s="1905" t="s">
        <v>1787</v>
      </c>
      <c r="C6" s="1906"/>
      <c r="D6" s="1906"/>
      <c r="E6" s="1906"/>
      <c r="F6" s="1906"/>
      <c r="G6" s="1906"/>
      <c r="H6" s="1906"/>
      <c r="I6" s="1906"/>
      <c r="J6" s="1906"/>
      <c r="K6" s="1906"/>
      <c r="L6" s="1906"/>
      <c r="M6" s="1906"/>
      <c r="N6" s="1906"/>
      <c r="O6" s="1906"/>
      <c r="P6" s="1906"/>
      <c r="Q6" s="1906"/>
      <c r="R6" s="1906"/>
      <c r="S6" s="1906"/>
      <c r="T6" s="1906"/>
      <c r="U6" s="1906"/>
      <c r="V6" s="1906"/>
      <c r="W6" s="1906"/>
      <c r="X6" s="601"/>
      <c r="Y6" s="601"/>
      <c r="Z6" s="602"/>
      <c r="AA6" s="601"/>
      <c r="AB6" s="580"/>
      <c r="AC6" s="593"/>
    </row>
    <row r="7" spans="1:29" s="271" customFormat="1" ht="20.100000000000001" customHeight="1" x14ac:dyDescent="0.15">
      <c r="A7" s="278"/>
      <c r="B7" s="596" t="s">
        <v>309</v>
      </c>
      <c r="C7" s="600" t="s">
        <v>1074</v>
      </c>
      <c r="D7" s="600" t="s">
        <v>1073</v>
      </c>
      <c r="E7" s="1903" t="s">
        <v>1072</v>
      </c>
      <c r="F7" s="1903"/>
      <c r="G7" s="1903"/>
      <c r="H7" s="1903"/>
      <c r="I7" s="1903"/>
      <c r="J7" s="1903"/>
      <c r="K7" s="1903"/>
      <c r="L7" s="1903"/>
      <c r="M7" s="1903"/>
      <c r="N7" s="1903" t="s">
        <v>1071</v>
      </c>
      <c r="O7" s="1903"/>
      <c r="P7" s="1903"/>
      <c r="Q7" s="1903"/>
      <c r="R7" s="1903"/>
      <c r="S7" s="1903"/>
      <c r="T7" s="1903"/>
      <c r="U7" s="1903"/>
      <c r="V7" s="1903"/>
      <c r="W7" s="278"/>
      <c r="X7" s="594"/>
      <c r="Y7" s="594"/>
      <c r="Z7" s="595"/>
      <c r="AA7" s="594"/>
      <c r="AB7" s="594"/>
      <c r="AC7" s="593"/>
    </row>
    <row r="8" spans="1:29" s="271" customFormat="1" ht="99.95" customHeight="1" x14ac:dyDescent="0.15">
      <c r="A8" s="278"/>
      <c r="B8" s="599" t="s">
        <v>1070</v>
      </c>
      <c r="C8" s="598" t="s">
        <v>1069</v>
      </c>
      <c r="D8" s="598" t="s">
        <v>1068</v>
      </c>
      <c r="E8" s="1910" t="s">
        <v>1067</v>
      </c>
      <c r="F8" s="1911"/>
      <c r="G8" s="1911"/>
      <c r="H8" s="1911"/>
      <c r="I8" s="1911"/>
      <c r="J8" s="1911"/>
      <c r="K8" s="1911"/>
      <c r="L8" s="1911"/>
      <c r="M8" s="1912"/>
      <c r="N8" s="1904" t="s">
        <v>1066</v>
      </c>
      <c r="O8" s="1904"/>
      <c r="P8" s="1904"/>
      <c r="Q8" s="1904"/>
      <c r="R8" s="1904"/>
      <c r="S8" s="1904"/>
      <c r="T8" s="1904"/>
      <c r="U8" s="1904"/>
      <c r="V8" s="1904"/>
      <c r="W8" s="278"/>
      <c r="X8" s="594"/>
      <c r="Y8" s="594"/>
      <c r="Z8" s="595"/>
      <c r="AA8" s="594"/>
      <c r="AB8" s="594"/>
      <c r="AC8" s="593"/>
    </row>
    <row r="9" spans="1:29" s="271" customFormat="1" ht="50.1" customHeight="1" x14ac:dyDescent="0.15">
      <c r="A9" s="278"/>
      <c r="B9" s="596" t="s">
        <v>1065</v>
      </c>
      <c r="C9" s="597" t="s">
        <v>1064</v>
      </c>
      <c r="D9" s="596" t="s">
        <v>1063</v>
      </c>
      <c r="E9" s="1903" t="s">
        <v>1062</v>
      </c>
      <c r="F9" s="1903"/>
      <c r="G9" s="1903"/>
      <c r="H9" s="1903"/>
      <c r="I9" s="1903"/>
      <c r="J9" s="1903"/>
      <c r="K9" s="1903"/>
      <c r="L9" s="1903"/>
      <c r="M9" s="1903"/>
      <c r="N9" s="1903" t="s">
        <v>869</v>
      </c>
      <c r="O9" s="1903"/>
      <c r="P9" s="1903"/>
      <c r="Q9" s="1903"/>
      <c r="R9" s="1903"/>
      <c r="S9" s="1903"/>
      <c r="T9" s="1903"/>
      <c r="U9" s="1903"/>
      <c r="V9" s="1903"/>
      <c r="W9" s="278"/>
      <c r="X9" s="594"/>
      <c r="Y9" s="594"/>
      <c r="Z9" s="595"/>
      <c r="AA9" s="594"/>
      <c r="AB9" s="594"/>
      <c r="AC9" s="593"/>
    </row>
    <row r="10" spans="1:29" s="271" customFormat="1" ht="50.1" customHeight="1" x14ac:dyDescent="0.15">
      <c r="A10" s="278"/>
      <c r="B10" s="1904" t="s">
        <v>1061</v>
      </c>
      <c r="C10" s="1917" t="s">
        <v>1060</v>
      </c>
      <c r="D10" s="1917" t="s">
        <v>1059</v>
      </c>
      <c r="E10" s="1904" t="s">
        <v>1058</v>
      </c>
      <c r="F10" s="1904"/>
      <c r="G10" s="1904"/>
      <c r="H10" s="1904"/>
      <c r="I10" s="1904"/>
      <c r="J10" s="1904"/>
      <c r="K10" s="1904"/>
      <c r="L10" s="1904"/>
      <c r="M10" s="1916"/>
      <c r="N10" s="1904" t="s">
        <v>1057</v>
      </c>
      <c r="O10" s="1904"/>
      <c r="P10" s="1904"/>
      <c r="Q10" s="1904"/>
      <c r="R10" s="1904"/>
      <c r="S10" s="1904"/>
      <c r="T10" s="1904"/>
      <c r="U10" s="1904"/>
      <c r="V10" s="1904"/>
      <c r="W10" s="278"/>
      <c r="X10" s="594"/>
      <c r="Y10" s="594"/>
      <c r="Z10" s="595"/>
      <c r="AA10" s="594"/>
      <c r="AB10" s="594"/>
      <c r="AC10" s="593"/>
    </row>
    <row r="11" spans="1:29" s="271" customFormat="1" ht="20.100000000000001" customHeight="1" x14ac:dyDescent="0.15">
      <c r="A11" s="278"/>
      <c r="B11" s="1904"/>
      <c r="C11" s="1918"/>
      <c r="D11" s="1918"/>
      <c r="E11" s="1903" t="s">
        <v>1056</v>
      </c>
      <c r="F11" s="1903"/>
      <c r="G11" s="1903"/>
      <c r="H11" s="1903"/>
      <c r="I11" s="1903"/>
      <c r="J11" s="1903"/>
      <c r="K11" s="1903"/>
      <c r="L11" s="1903"/>
      <c r="M11" s="1903"/>
      <c r="N11" s="1904"/>
      <c r="O11" s="1904"/>
      <c r="P11" s="1904"/>
      <c r="Q11" s="1904"/>
      <c r="R11" s="1904"/>
      <c r="S11" s="1904"/>
      <c r="T11" s="1904"/>
      <c r="U11" s="1904"/>
      <c r="V11" s="1904"/>
      <c r="W11" s="278"/>
      <c r="X11" s="594"/>
      <c r="Y11" s="594"/>
      <c r="Z11" s="595"/>
      <c r="AA11" s="594"/>
      <c r="AB11" s="594"/>
      <c r="AC11" s="593"/>
    </row>
    <row r="12" spans="1:29" s="271" customFormat="1" ht="50.1" customHeight="1" x14ac:dyDescent="0.15">
      <c r="A12" s="278"/>
      <c r="B12" s="1904"/>
      <c r="C12" s="1919"/>
      <c r="D12" s="1919"/>
      <c r="E12" s="1916" t="s">
        <v>1055</v>
      </c>
      <c r="F12" s="1916"/>
      <c r="G12" s="1916"/>
      <c r="H12" s="1916"/>
      <c r="I12" s="1916"/>
      <c r="J12" s="1916"/>
      <c r="K12" s="1916"/>
      <c r="L12" s="1916"/>
      <c r="M12" s="1916"/>
      <c r="N12" s="1904"/>
      <c r="O12" s="1904"/>
      <c r="P12" s="1904"/>
      <c r="Q12" s="1904"/>
      <c r="R12" s="1904"/>
      <c r="S12" s="1904"/>
      <c r="T12" s="1904"/>
      <c r="U12" s="1904"/>
      <c r="V12" s="1904"/>
      <c r="W12" s="278"/>
      <c r="X12" s="594"/>
      <c r="Y12" s="594"/>
      <c r="Z12" s="595"/>
      <c r="AA12" s="594"/>
      <c r="AB12" s="594"/>
      <c r="AC12" s="593"/>
    </row>
    <row r="13" spans="1:29" ht="10.5" customHeight="1" x14ac:dyDescent="0.15">
      <c r="A13" s="573"/>
      <c r="B13" s="573"/>
      <c r="C13" s="574"/>
      <c r="D13" s="574"/>
      <c r="E13" s="574"/>
      <c r="F13" s="574"/>
      <c r="G13" s="574"/>
      <c r="H13" s="574"/>
      <c r="I13" s="574"/>
      <c r="J13" s="574"/>
      <c r="K13" s="574"/>
      <c r="L13" s="574"/>
      <c r="M13" s="574"/>
      <c r="N13" s="574"/>
      <c r="O13" s="574"/>
      <c r="P13" s="574"/>
      <c r="Q13" s="574"/>
      <c r="R13" s="574"/>
      <c r="S13" s="574"/>
      <c r="T13" s="574"/>
      <c r="U13" s="574"/>
      <c r="V13" s="573"/>
      <c r="W13" s="573"/>
      <c r="Z13" s="331"/>
    </row>
    <row r="14" spans="1:29" ht="20.25" customHeight="1" thickBot="1" x14ac:dyDescent="0.2">
      <c r="A14" s="592" t="s">
        <v>1054</v>
      </c>
      <c r="B14" s="1915" t="s">
        <v>1053</v>
      </c>
      <c r="C14" s="1915"/>
      <c r="D14" s="1915"/>
      <c r="E14" s="1915"/>
      <c r="F14" s="1915"/>
      <c r="G14" s="1915"/>
      <c r="H14" s="1915"/>
      <c r="I14" s="1915"/>
      <c r="J14" s="1915"/>
      <c r="K14" s="1915"/>
      <c r="L14" s="1915"/>
      <c r="M14" s="1915"/>
      <c r="N14" s="1915"/>
      <c r="O14" s="1915"/>
      <c r="P14" s="1915"/>
      <c r="Q14" s="1915"/>
      <c r="R14" s="1915"/>
      <c r="S14" s="1915"/>
      <c r="T14" s="1915"/>
      <c r="U14" s="1915"/>
      <c r="V14" s="1915"/>
      <c r="W14" s="1915"/>
      <c r="Z14" s="331"/>
    </row>
    <row r="15" spans="1:29" ht="25.5" customHeight="1" thickBot="1" x14ac:dyDescent="0.2">
      <c r="A15" s="486">
        <v>1</v>
      </c>
      <c r="B15" s="548" t="s">
        <v>1052</v>
      </c>
      <c r="C15" s="478"/>
      <c r="D15" s="591"/>
      <c r="E15" s="591"/>
      <c r="F15" s="591"/>
      <c r="G15" s="591"/>
      <c r="H15" s="591"/>
      <c r="I15" s="591"/>
      <c r="J15" s="591"/>
      <c r="K15" s="591"/>
      <c r="L15" s="591"/>
      <c r="M15" s="591"/>
      <c r="N15" s="591"/>
      <c r="O15" s="591"/>
      <c r="P15" s="591"/>
      <c r="Q15" s="591"/>
      <c r="R15" s="591"/>
      <c r="S15" s="591"/>
      <c r="T15" s="591"/>
      <c r="U15" s="591"/>
      <c r="V15" s="591"/>
      <c r="W15" s="1330" t="s">
        <v>1891</v>
      </c>
      <c r="Z15" s="331"/>
    </row>
    <row r="16" spans="1:29" ht="25.5" customHeight="1" thickBot="1" x14ac:dyDescent="0.2">
      <c r="A16" s="486">
        <v>2</v>
      </c>
      <c r="B16" s="1583" t="s">
        <v>1028</v>
      </c>
      <c r="C16" s="1584"/>
      <c r="D16" s="1688" t="s">
        <v>1894</v>
      </c>
      <c r="E16" s="1689"/>
      <c r="F16" s="1689"/>
      <c r="G16" s="1689"/>
      <c r="H16" s="1689"/>
      <c r="I16" s="1689"/>
      <c r="J16" s="1689"/>
      <c r="K16" s="1689"/>
      <c r="L16" s="1689"/>
      <c r="M16" s="1689"/>
      <c r="N16" s="1689"/>
      <c r="O16" s="1689"/>
      <c r="P16" s="1689"/>
      <c r="Q16" s="1689"/>
      <c r="R16" s="1689"/>
      <c r="S16" s="1689"/>
      <c r="T16" s="1689"/>
      <c r="U16" s="1689"/>
      <c r="V16" s="1689"/>
      <c r="W16" s="1690"/>
      <c r="Z16" s="331"/>
    </row>
    <row r="17" spans="1:26" ht="25.5" customHeight="1" thickBot="1" x14ac:dyDescent="0.2">
      <c r="A17" s="486">
        <v>3</v>
      </c>
      <c r="B17" s="1573" t="s">
        <v>1051</v>
      </c>
      <c r="C17" s="1920"/>
      <c r="D17" s="1921"/>
      <c r="E17" s="1921"/>
      <c r="F17" s="1921"/>
      <c r="G17" s="1921"/>
      <c r="H17" s="1921"/>
      <c r="I17" s="1921"/>
      <c r="J17" s="1921"/>
      <c r="K17" s="1921"/>
      <c r="L17" s="1921"/>
      <c r="M17" s="1921"/>
      <c r="N17" s="1630" t="s">
        <v>1895</v>
      </c>
      <c r="O17" s="1631"/>
      <c r="P17" s="1631"/>
      <c r="Q17" s="1631"/>
      <c r="R17" s="1631"/>
      <c r="S17" s="1631"/>
      <c r="T17" s="1631"/>
      <c r="U17" s="1631"/>
      <c r="V17" s="1913"/>
      <c r="W17" s="1914"/>
      <c r="Z17" s="331"/>
    </row>
    <row r="18" spans="1:26" ht="50.1" customHeight="1" thickBot="1" x14ac:dyDescent="0.2">
      <c r="A18" s="486">
        <v>4</v>
      </c>
      <c r="B18" s="1583" t="s">
        <v>1050</v>
      </c>
      <c r="C18" s="1584"/>
      <c r="D18" s="1441" t="s">
        <v>1896</v>
      </c>
      <c r="E18" s="1572"/>
      <c r="F18" s="1572"/>
      <c r="G18" s="1572"/>
      <c r="H18" s="1572"/>
      <c r="I18" s="1572"/>
      <c r="J18" s="1572"/>
      <c r="K18" s="1572"/>
      <c r="L18" s="1572"/>
      <c r="M18" s="1572"/>
      <c r="N18" s="1572"/>
      <c r="O18" s="1572"/>
      <c r="P18" s="1572"/>
      <c r="Q18" s="1572"/>
      <c r="R18" s="1572"/>
      <c r="S18" s="1572"/>
      <c r="T18" s="1572"/>
      <c r="U18" s="1572"/>
      <c r="V18" s="1572"/>
      <c r="W18" s="1442"/>
      <c r="Z18" s="331"/>
    </row>
    <row r="19" spans="1:26" ht="60" customHeight="1" thickBot="1" x14ac:dyDescent="0.2">
      <c r="A19" s="486">
        <v>5</v>
      </c>
      <c r="B19" s="1583" t="s">
        <v>257</v>
      </c>
      <c r="C19" s="1584"/>
      <c r="D19" s="1441" t="s">
        <v>1897</v>
      </c>
      <c r="E19" s="1572"/>
      <c r="F19" s="1572"/>
      <c r="G19" s="1572"/>
      <c r="H19" s="1572"/>
      <c r="I19" s="1572"/>
      <c r="J19" s="1572"/>
      <c r="K19" s="1572"/>
      <c r="L19" s="1572"/>
      <c r="M19" s="1572"/>
      <c r="N19" s="1572"/>
      <c r="O19" s="1572"/>
      <c r="P19" s="1572"/>
      <c r="Q19" s="1572"/>
      <c r="R19" s="1572"/>
      <c r="S19" s="1572"/>
      <c r="T19" s="1572"/>
      <c r="U19" s="1572"/>
      <c r="V19" s="1572"/>
      <c r="W19" s="1442"/>
      <c r="Z19" s="331"/>
    </row>
    <row r="20" spans="1:26" ht="24.95" customHeight="1" thickBot="1" x14ac:dyDescent="0.2">
      <c r="A20" s="1614">
        <v>6</v>
      </c>
      <c r="B20" s="1813" t="s">
        <v>1049</v>
      </c>
      <c r="C20" s="297" t="s">
        <v>76</v>
      </c>
      <c r="D20" s="1620" t="s">
        <v>1898</v>
      </c>
      <c r="E20" s="1621"/>
      <c r="F20" s="1621"/>
      <c r="G20" s="1621"/>
      <c r="H20" s="1621"/>
      <c r="I20" s="1621"/>
      <c r="J20" s="1621"/>
      <c r="K20" s="1621"/>
      <c r="L20" s="1621"/>
      <c r="M20" s="1621"/>
      <c r="N20" s="1621"/>
      <c r="O20" s="1621"/>
      <c r="P20" s="1621"/>
      <c r="Q20" s="1621"/>
      <c r="R20" s="1621"/>
      <c r="S20" s="1621"/>
      <c r="T20" s="1621"/>
      <c r="U20" s="1621"/>
      <c r="V20" s="1621"/>
      <c r="W20" s="1622"/>
      <c r="Z20" s="331"/>
    </row>
    <row r="21" spans="1:26" ht="39.950000000000003" customHeight="1" thickBot="1" x14ac:dyDescent="0.2">
      <c r="A21" s="1615"/>
      <c r="B21" s="1814"/>
      <c r="C21" s="306" t="s">
        <v>1014</v>
      </c>
      <c r="D21" s="1441" t="s">
        <v>1899</v>
      </c>
      <c r="E21" s="1572"/>
      <c r="F21" s="1572"/>
      <c r="G21" s="1572"/>
      <c r="H21" s="1572"/>
      <c r="I21" s="1572"/>
      <c r="J21" s="1572"/>
      <c r="K21" s="1572"/>
      <c r="L21" s="1572"/>
      <c r="M21" s="1572"/>
      <c r="N21" s="1572"/>
      <c r="O21" s="1572"/>
      <c r="P21" s="1572"/>
      <c r="Q21" s="1572"/>
      <c r="R21" s="1572"/>
      <c r="S21" s="1572"/>
      <c r="T21" s="1572"/>
      <c r="U21" s="1572"/>
      <c r="V21" s="1572"/>
      <c r="W21" s="1442"/>
      <c r="Z21" s="331"/>
    </row>
    <row r="22" spans="1:26" ht="25.5" customHeight="1" thickBot="1" x14ac:dyDescent="0.2">
      <c r="A22" s="486">
        <v>7</v>
      </c>
      <c r="B22" s="1570" t="s">
        <v>1048</v>
      </c>
      <c r="C22" s="1584"/>
      <c r="D22" s="1893"/>
      <c r="E22" s="1893"/>
      <c r="F22" s="1893"/>
      <c r="G22" s="1893"/>
      <c r="H22" s="1893"/>
      <c r="I22" s="1893"/>
      <c r="J22" s="1893"/>
      <c r="K22" s="1893"/>
      <c r="L22" s="1893"/>
      <c r="M22" s="1893"/>
      <c r="N22" s="1893"/>
      <c r="O22" s="1893"/>
      <c r="P22" s="1893"/>
      <c r="Q22" s="1893"/>
      <c r="R22" s="1893"/>
      <c r="S22" s="1893"/>
      <c r="T22" s="1893"/>
      <c r="U22" s="1893"/>
      <c r="V22" s="1893"/>
      <c r="W22" s="1330" t="s">
        <v>1891</v>
      </c>
      <c r="Z22" s="331"/>
    </row>
    <row r="23" spans="1:26" ht="25.5" customHeight="1" thickBot="1" x14ac:dyDescent="0.2">
      <c r="A23" s="1607">
        <v>8</v>
      </c>
      <c r="B23" s="1577" t="s">
        <v>1012</v>
      </c>
      <c r="C23" s="1578"/>
      <c r="D23" s="1579"/>
      <c r="E23" s="1579"/>
      <c r="F23" s="1579"/>
      <c r="G23" s="1579"/>
      <c r="H23" s="1579"/>
      <c r="I23" s="1579"/>
      <c r="J23" s="1579"/>
      <c r="K23" s="1579"/>
      <c r="L23" s="1579"/>
      <c r="M23" s="1579"/>
      <c r="N23" s="1579"/>
      <c r="O23" s="1579"/>
      <c r="P23" s="1579"/>
      <c r="Q23" s="1579"/>
      <c r="R23" s="1579"/>
      <c r="S23" s="1579"/>
      <c r="T23" s="1579"/>
      <c r="U23" s="1579"/>
      <c r="V23" s="1579"/>
      <c r="W23" s="1330" t="s">
        <v>1891</v>
      </c>
      <c r="Z23" s="331"/>
    </row>
    <row r="24" spans="1:26" ht="25.5" customHeight="1" thickBot="1" x14ac:dyDescent="0.2">
      <c r="A24" s="1608"/>
      <c r="B24" s="1575" t="s">
        <v>255</v>
      </c>
      <c r="C24" s="1576"/>
      <c r="D24" s="1688" t="s">
        <v>1900</v>
      </c>
      <c r="E24" s="1689"/>
      <c r="F24" s="1689"/>
      <c r="G24" s="1689"/>
      <c r="H24" s="1689"/>
      <c r="I24" s="1689"/>
      <c r="J24" s="1689"/>
      <c r="K24" s="1689"/>
      <c r="L24" s="1689"/>
      <c r="M24" s="1689"/>
      <c r="N24" s="1689"/>
      <c r="O24" s="1689"/>
      <c r="P24" s="1689"/>
      <c r="Q24" s="1689"/>
      <c r="R24" s="1689"/>
      <c r="S24" s="1689"/>
      <c r="T24" s="1689"/>
      <c r="U24" s="1689"/>
      <c r="V24" s="1689"/>
      <c r="W24" s="1690"/>
      <c r="Z24" s="331"/>
    </row>
    <row r="25" spans="1:26" ht="25.5" customHeight="1" thickBot="1" x14ac:dyDescent="0.2">
      <c r="A25" s="1609"/>
      <c r="B25" s="1610" t="s">
        <v>1666</v>
      </c>
      <c r="C25" s="1612"/>
      <c r="D25" s="1688" t="s">
        <v>1887</v>
      </c>
      <c r="E25" s="1689"/>
      <c r="F25" s="1689"/>
      <c r="G25" s="1689"/>
      <c r="H25" s="1689"/>
      <c r="I25" s="1689"/>
      <c r="J25" s="1689"/>
      <c r="K25" s="1689"/>
      <c r="L25" s="1689"/>
      <c r="M25" s="1690"/>
      <c r="N25" s="1626" t="s">
        <v>254</v>
      </c>
      <c r="O25" s="1627"/>
      <c r="P25" s="1628"/>
      <c r="Q25" s="1596"/>
      <c r="R25" s="1596"/>
      <c r="S25" s="1596"/>
      <c r="T25" s="1596"/>
      <c r="U25" s="1596"/>
      <c r="V25" s="1596"/>
      <c r="W25" s="1348"/>
      <c r="Z25" s="331"/>
    </row>
    <row r="26" spans="1:26" ht="25.5" customHeight="1" thickBot="1" x14ac:dyDescent="0.2">
      <c r="A26" s="1607">
        <v>9</v>
      </c>
      <c r="B26" s="1577" t="s">
        <v>1011</v>
      </c>
      <c r="C26" s="1578"/>
      <c r="D26" s="1892"/>
      <c r="E26" s="1892"/>
      <c r="F26" s="1892"/>
      <c r="G26" s="1892"/>
      <c r="H26" s="1892"/>
      <c r="I26" s="1892"/>
      <c r="J26" s="1892"/>
      <c r="K26" s="1892"/>
      <c r="L26" s="1892"/>
      <c r="M26" s="1892"/>
      <c r="N26" s="1892"/>
      <c r="O26" s="1892"/>
      <c r="P26" s="1892"/>
      <c r="Q26" s="1892"/>
      <c r="R26" s="1892"/>
      <c r="S26" s="1892"/>
      <c r="T26" s="1892"/>
      <c r="U26" s="1892"/>
      <c r="V26" s="1892"/>
      <c r="W26" s="1330"/>
      <c r="Z26" s="331"/>
    </row>
    <row r="27" spans="1:26" ht="25.5" customHeight="1" thickBot="1" x14ac:dyDescent="0.2">
      <c r="A27" s="1608"/>
      <c r="B27" s="1575" t="s">
        <v>255</v>
      </c>
      <c r="C27" s="1576"/>
      <c r="D27" s="1688" t="s">
        <v>1901</v>
      </c>
      <c r="E27" s="1689"/>
      <c r="F27" s="1689"/>
      <c r="G27" s="1689"/>
      <c r="H27" s="1689"/>
      <c r="I27" s="1689"/>
      <c r="J27" s="1689"/>
      <c r="K27" s="1689"/>
      <c r="L27" s="1689"/>
      <c r="M27" s="1689"/>
      <c r="N27" s="1689"/>
      <c r="O27" s="1689"/>
      <c r="P27" s="1689"/>
      <c r="Q27" s="1689"/>
      <c r="R27" s="1689"/>
      <c r="S27" s="1689"/>
      <c r="T27" s="1689"/>
      <c r="U27" s="1689"/>
      <c r="V27" s="1689"/>
      <c r="W27" s="1690"/>
      <c r="Z27" s="331"/>
    </row>
    <row r="28" spans="1:26" ht="25.5" customHeight="1" thickBot="1" x14ac:dyDescent="0.2">
      <c r="A28" s="1609"/>
      <c r="B28" s="1610" t="s">
        <v>1667</v>
      </c>
      <c r="C28" s="1612"/>
      <c r="D28" s="1688" t="s">
        <v>1887</v>
      </c>
      <c r="E28" s="1689"/>
      <c r="F28" s="1689"/>
      <c r="G28" s="1689"/>
      <c r="H28" s="1689"/>
      <c r="I28" s="1689"/>
      <c r="J28" s="1689"/>
      <c r="K28" s="1689"/>
      <c r="L28" s="1689"/>
      <c r="M28" s="1690"/>
      <c r="N28" s="1626" t="s">
        <v>254</v>
      </c>
      <c r="O28" s="1627"/>
      <c r="P28" s="1628"/>
      <c r="Q28" s="1596"/>
      <c r="R28" s="1596"/>
      <c r="S28" s="1596"/>
      <c r="T28" s="1596"/>
      <c r="U28" s="1596"/>
      <c r="V28" s="1596"/>
      <c r="W28" s="1348"/>
      <c r="Z28" s="331"/>
    </row>
    <row r="29" spans="1:26" ht="20.25" customHeight="1" x14ac:dyDescent="0.15">
      <c r="A29" s="573"/>
      <c r="B29" s="573"/>
      <c r="C29" s="574"/>
      <c r="D29" s="574"/>
      <c r="E29" s="574"/>
      <c r="F29" s="574"/>
      <c r="G29" s="574"/>
      <c r="H29" s="574"/>
      <c r="I29" s="574"/>
      <c r="J29" s="574"/>
      <c r="K29" s="574"/>
      <c r="L29" s="574"/>
      <c r="M29" s="574"/>
      <c r="N29" s="574"/>
      <c r="O29" s="574"/>
      <c r="P29" s="574"/>
      <c r="Q29" s="574"/>
      <c r="R29" s="574"/>
      <c r="S29" s="574"/>
      <c r="T29" s="574"/>
      <c r="U29" s="574"/>
      <c r="V29" s="573"/>
      <c r="W29" s="573"/>
      <c r="Z29" s="331"/>
    </row>
    <row r="30" spans="1:26" ht="25.5" customHeight="1" thickBot="1" x14ac:dyDescent="0.2">
      <c r="A30" s="576" t="s">
        <v>1047</v>
      </c>
      <c r="B30" s="583" t="s">
        <v>1046</v>
      </c>
      <c r="C30" s="583"/>
      <c r="D30" s="583"/>
      <c r="E30" s="583"/>
      <c r="F30" s="583"/>
      <c r="G30" s="583"/>
      <c r="H30" s="583"/>
      <c r="I30" s="583"/>
      <c r="J30" s="583"/>
      <c r="K30" s="583"/>
      <c r="L30" s="583"/>
      <c r="M30" s="583"/>
      <c r="N30" s="583"/>
      <c r="O30" s="583"/>
      <c r="P30" s="583"/>
      <c r="Q30" s="583"/>
      <c r="R30" s="583"/>
      <c r="S30" s="583"/>
      <c r="T30" s="583"/>
      <c r="U30" s="583"/>
      <c r="V30" s="583"/>
      <c r="W30" s="583"/>
      <c r="Z30" s="331"/>
    </row>
    <row r="31" spans="1:26" ht="33" customHeight="1" thickBot="1" x14ac:dyDescent="0.2">
      <c r="A31" s="486">
        <v>1</v>
      </c>
      <c r="B31" s="1894" t="s">
        <v>1045</v>
      </c>
      <c r="C31" s="1922"/>
      <c r="D31" s="1330" t="s">
        <v>1892</v>
      </c>
      <c r="E31" s="590" t="s">
        <v>1042</v>
      </c>
      <c r="F31" s="590"/>
      <c r="G31" s="590"/>
      <c r="H31" s="590"/>
      <c r="I31" s="590"/>
      <c r="J31" s="589"/>
      <c r="K31" s="1925" t="s">
        <v>1044</v>
      </c>
      <c r="L31" s="1925"/>
      <c r="M31" s="1925"/>
      <c r="N31" s="1925"/>
      <c r="O31" s="1925"/>
      <c r="P31" s="1925"/>
      <c r="Q31" s="1925"/>
      <c r="R31" s="1925"/>
      <c r="S31" s="1925"/>
      <c r="T31" s="1925"/>
      <c r="U31" s="1925"/>
      <c r="V31" s="1925"/>
      <c r="W31" s="1926"/>
      <c r="Z31" s="331"/>
    </row>
    <row r="32" spans="1:26" ht="28.5" customHeight="1" thickBot="1" x14ac:dyDescent="0.2">
      <c r="A32" s="486">
        <v>2</v>
      </c>
      <c r="B32" s="1923" t="s">
        <v>1043</v>
      </c>
      <c r="C32" s="1924"/>
      <c r="D32" s="309" t="s">
        <v>1892</v>
      </c>
      <c r="E32" s="588" t="s">
        <v>1042</v>
      </c>
      <c r="F32" s="588"/>
      <c r="G32" s="588"/>
      <c r="H32" s="588"/>
      <c r="I32" s="588"/>
      <c r="J32" s="587"/>
      <c r="K32" s="1927"/>
      <c r="L32" s="1927"/>
      <c r="M32" s="1927"/>
      <c r="N32" s="1927"/>
      <c r="O32" s="1927"/>
      <c r="P32" s="1927"/>
      <c r="Q32" s="1927"/>
      <c r="R32" s="1927"/>
      <c r="S32" s="1927"/>
      <c r="T32" s="1927"/>
      <c r="U32" s="1927"/>
      <c r="V32" s="1927"/>
      <c r="W32" s="1928"/>
      <c r="Z32" s="331"/>
    </row>
    <row r="33" spans="1:26" ht="25.5" customHeight="1" thickBot="1" x14ac:dyDescent="0.2">
      <c r="A33" s="486">
        <v>3</v>
      </c>
      <c r="B33" s="1583" t="s">
        <v>1028</v>
      </c>
      <c r="C33" s="1584"/>
      <c r="D33" s="1688"/>
      <c r="E33" s="1689"/>
      <c r="F33" s="1689"/>
      <c r="G33" s="1689"/>
      <c r="H33" s="1689"/>
      <c r="I33" s="1689"/>
      <c r="J33" s="1689"/>
      <c r="K33" s="1689"/>
      <c r="L33" s="1689"/>
      <c r="M33" s="1689"/>
      <c r="N33" s="1689"/>
      <c r="O33" s="1689"/>
      <c r="P33" s="1689"/>
      <c r="Q33" s="1689"/>
      <c r="R33" s="1689"/>
      <c r="S33" s="1689"/>
      <c r="T33" s="1689"/>
      <c r="U33" s="1689"/>
      <c r="V33" s="1689"/>
      <c r="W33" s="1690"/>
      <c r="X33" s="586"/>
      <c r="Y33" s="585"/>
      <c r="Z33" s="331"/>
    </row>
    <row r="34" spans="1:26" ht="25.5" customHeight="1" thickBot="1" x14ac:dyDescent="0.2">
      <c r="A34" s="486">
        <v>4</v>
      </c>
      <c r="B34" s="1583" t="s">
        <v>1041</v>
      </c>
      <c r="C34" s="1584"/>
      <c r="D34" s="1441"/>
      <c r="E34" s="1572"/>
      <c r="F34" s="1572"/>
      <c r="G34" s="1572"/>
      <c r="H34" s="1572"/>
      <c r="I34" s="1572"/>
      <c r="J34" s="1572"/>
      <c r="K34" s="1572"/>
      <c r="L34" s="1572"/>
      <c r="M34" s="1572"/>
      <c r="N34" s="1572"/>
      <c r="O34" s="1572"/>
      <c r="P34" s="1572"/>
      <c r="Q34" s="1572"/>
      <c r="R34" s="1572"/>
      <c r="S34" s="1572"/>
      <c r="T34" s="1572"/>
      <c r="U34" s="1572"/>
      <c r="V34" s="1572"/>
      <c r="W34" s="1442"/>
      <c r="X34" s="586"/>
      <c r="Y34" s="585"/>
      <c r="Z34" s="331"/>
    </row>
    <row r="35" spans="1:26" ht="25.5" customHeight="1" thickBot="1" x14ac:dyDescent="0.2">
      <c r="A35" s="486">
        <v>5</v>
      </c>
      <c r="B35" s="1570" t="s">
        <v>1040</v>
      </c>
      <c r="C35" s="1571"/>
      <c r="D35" s="1441"/>
      <c r="E35" s="1572"/>
      <c r="F35" s="1572"/>
      <c r="G35" s="1572"/>
      <c r="H35" s="1572"/>
      <c r="I35" s="1572"/>
      <c r="J35" s="1572"/>
      <c r="K35" s="1572"/>
      <c r="L35" s="1572"/>
      <c r="M35" s="1572"/>
      <c r="N35" s="1572"/>
      <c r="O35" s="1572"/>
      <c r="P35" s="1572"/>
      <c r="Q35" s="1572"/>
      <c r="R35" s="1572"/>
      <c r="S35" s="1572"/>
      <c r="T35" s="1572"/>
      <c r="U35" s="1572"/>
      <c r="V35" s="1572"/>
      <c r="W35" s="1442"/>
      <c r="X35" s="585"/>
      <c r="Y35" s="585"/>
      <c r="Z35" s="331"/>
    </row>
    <row r="36" spans="1:26" ht="42.6" customHeight="1" thickBot="1" x14ac:dyDescent="0.2">
      <c r="A36" s="486">
        <v>6</v>
      </c>
      <c r="B36" s="1900" t="s">
        <v>1039</v>
      </c>
      <c r="C36" s="1901"/>
      <c r="D36" s="350" t="s">
        <v>1951</v>
      </c>
      <c r="E36" s="294" t="s">
        <v>1038</v>
      </c>
      <c r="F36" s="294"/>
      <c r="G36" s="294"/>
      <c r="H36" s="294"/>
      <c r="I36" s="294"/>
      <c r="J36" s="294"/>
      <c r="K36" s="294"/>
      <c r="L36" s="294"/>
      <c r="M36" s="294"/>
      <c r="N36" s="294"/>
      <c r="O36" s="294"/>
      <c r="P36" s="294"/>
      <c r="Q36" s="294"/>
      <c r="R36" s="294"/>
      <c r="S36" s="294"/>
      <c r="T36" s="294"/>
      <c r="U36" s="294"/>
      <c r="V36" s="294"/>
      <c r="W36" s="584"/>
      <c r="Z36" s="331"/>
    </row>
    <row r="37" spans="1:26" ht="35.1" customHeight="1" thickBot="1" x14ac:dyDescent="0.2">
      <c r="A37" s="486">
        <v>7</v>
      </c>
      <c r="B37" s="1583" t="s">
        <v>257</v>
      </c>
      <c r="C37" s="1584"/>
      <c r="D37" s="1441"/>
      <c r="E37" s="1572"/>
      <c r="F37" s="1572"/>
      <c r="G37" s="1572"/>
      <c r="H37" s="1572"/>
      <c r="I37" s="1572"/>
      <c r="J37" s="1572"/>
      <c r="K37" s="1572"/>
      <c r="L37" s="1572"/>
      <c r="M37" s="1572"/>
      <c r="N37" s="1572"/>
      <c r="O37" s="1572"/>
      <c r="P37" s="1572"/>
      <c r="Q37" s="1572"/>
      <c r="R37" s="1572"/>
      <c r="S37" s="1572"/>
      <c r="T37" s="1572"/>
      <c r="U37" s="1572"/>
      <c r="V37" s="1572"/>
      <c r="W37" s="1442"/>
      <c r="Z37" s="331"/>
    </row>
    <row r="38" spans="1:26" ht="25.5" customHeight="1" thickBot="1" x14ac:dyDescent="0.2">
      <c r="A38" s="1614">
        <v>8</v>
      </c>
      <c r="B38" s="1813" t="s">
        <v>1037</v>
      </c>
      <c r="C38" s="297" t="s">
        <v>76</v>
      </c>
      <c r="D38" s="1620"/>
      <c r="E38" s="1621"/>
      <c r="F38" s="1621"/>
      <c r="G38" s="1621"/>
      <c r="H38" s="1621"/>
      <c r="I38" s="1621"/>
      <c r="J38" s="1621"/>
      <c r="K38" s="1621"/>
      <c r="L38" s="1621"/>
      <c r="M38" s="1621"/>
      <c r="N38" s="1621"/>
      <c r="O38" s="1621"/>
      <c r="P38" s="1621"/>
      <c r="Q38" s="1621"/>
      <c r="R38" s="1621"/>
      <c r="S38" s="1621"/>
      <c r="T38" s="1621"/>
      <c r="U38" s="1621"/>
      <c r="V38" s="1621"/>
      <c r="W38" s="1622"/>
      <c r="Z38" s="331"/>
    </row>
    <row r="39" spans="1:26" ht="44.45" customHeight="1" thickBot="1" x14ac:dyDescent="0.2">
      <c r="A39" s="1615"/>
      <c r="B39" s="1814"/>
      <c r="C39" s="306" t="s">
        <v>1019</v>
      </c>
      <c r="D39" s="1441"/>
      <c r="E39" s="1572"/>
      <c r="F39" s="1572"/>
      <c r="G39" s="1572"/>
      <c r="H39" s="1572"/>
      <c r="I39" s="1572"/>
      <c r="J39" s="1572"/>
      <c r="K39" s="1572"/>
      <c r="L39" s="1572"/>
      <c r="M39" s="1572"/>
      <c r="N39" s="1572"/>
      <c r="O39" s="1572"/>
      <c r="P39" s="1572"/>
      <c r="Q39" s="1572"/>
      <c r="R39" s="1572"/>
      <c r="S39" s="1572"/>
      <c r="T39" s="1572"/>
      <c r="U39" s="1572"/>
      <c r="V39" s="1572"/>
      <c r="W39" s="1442"/>
      <c r="Z39" s="331"/>
    </row>
    <row r="40" spans="1:26" ht="24.95" customHeight="1" thickBot="1" x14ac:dyDescent="0.2">
      <c r="A40" s="486">
        <v>9</v>
      </c>
      <c r="B40" s="1583" t="s">
        <v>1013</v>
      </c>
      <c r="C40" s="1584"/>
      <c r="D40" s="1893"/>
      <c r="E40" s="1893"/>
      <c r="F40" s="1893"/>
      <c r="G40" s="1893"/>
      <c r="H40" s="1893"/>
      <c r="I40" s="1893"/>
      <c r="J40" s="1893"/>
      <c r="K40" s="1893"/>
      <c r="L40" s="1893"/>
      <c r="M40" s="1893"/>
      <c r="N40" s="1893"/>
      <c r="O40" s="1893"/>
      <c r="P40" s="1893"/>
      <c r="Q40" s="1893"/>
      <c r="R40" s="1893"/>
      <c r="S40" s="1893"/>
      <c r="T40" s="1893"/>
      <c r="U40" s="1893"/>
      <c r="V40" s="1893"/>
      <c r="W40" s="1330"/>
      <c r="Z40" s="331"/>
    </row>
    <row r="41" spans="1:26" ht="39.950000000000003" customHeight="1" thickBot="1" x14ac:dyDescent="0.2">
      <c r="A41" s="1607">
        <v>10</v>
      </c>
      <c r="B41" s="1577" t="s">
        <v>1012</v>
      </c>
      <c r="C41" s="1578"/>
      <c r="D41" s="1579"/>
      <c r="E41" s="1579"/>
      <c r="F41" s="1579"/>
      <c r="G41" s="1579"/>
      <c r="H41" s="1579"/>
      <c r="I41" s="1579"/>
      <c r="J41" s="1579"/>
      <c r="K41" s="1579"/>
      <c r="L41" s="1579"/>
      <c r="M41" s="1579"/>
      <c r="N41" s="1579"/>
      <c r="O41" s="1579"/>
      <c r="P41" s="1579"/>
      <c r="Q41" s="1579"/>
      <c r="R41" s="1579"/>
      <c r="S41" s="1579"/>
      <c r="T41" s="1579"/>
      <c r="U41" s="1579"/>
      <c r="V41" s="1579"/>
      <c r="W41" s="1330"/>
      <c r="Z41" s="331"/>
    </row>
    <row r="42" spans="1:26" ht="25.5" customHeight="1" thickBot="1" x14ac:dyDescent="0.2">
      <c r="A42" s="1608"/>
      <c r="B42" s="1575" t="s">
        <v>255</v>
      </c>
      <c r="C42" s="1576"/>
      <c r="D42" s="1688"/>
      <c r="E42" s="1689"/>
      <c r="F42" s="1689"/>
      <c r="G42" s="1689"/>
      <c r="H42" s="1689"/>
      <c r="I42" s="1689"/>
      <c r="J42" s="1689"/>
      <c r="K42" s="1689"/>
      <c r="L42" s="1689"/>
      <c r="M42" s="1689"/>
      <c r="N42" s="1689"/>
      <c r="O42" s="1689"/>
      <c r="P42" s="1689"/>
      <c r="Q42" s="1689"/>
      <c r="R42" s="1689"/>
      <c r="S42" s="1689"/>
      <c r="T42" s="1689"/>
      <c r="U42" s="1689"/>
      <c r="V42" s="1689"/>
      <c r="W42" s="1690"/>
      <c r="Z42" s="331"/>
    </row>
    <row r="43" spans="1:26" ht="25.5" customHeight="1" thickBot="1" x14ac:dyDescent="0.2">
      <c r="A43" s="1609"/>
      <c r="B43" s="1610" t="s">
        <v>1666</v>
      </c>
      <c r="C43" s="1612"/>
      <c r="D43" s="1688"/>
      <c r="E43" s="1689"/>
      <c r="F43" s="1689"/>
      <c r="G43" s="1689"/>
      <c r="H43" s="1689"/>
      <c r="I43" s="1689"/>
      <c r="J43" s="1689"/>
      <c r="K43" s="1689"/>
      <c r="L43" s="1689"/>
      <c r="M43" s="1690"/>
      <c r="N43" s="1626" t="s">
        <v>254</v>
      </c>
      <c r="O43" s="1627"/>
      <c r="P43" s="1628"/>
      <c r="Q43" s="1596"/>
      <c r="R43" s="1596"/>
      <c r="S43" s="1596"/>
      <c r="T43" s="1596"/>
      <c r="U43" s="1596"/>
      <c r="V43" s="1596"/>
      <c r="W43" s="1348"/>
      <c r="Z43" s="331"/>
    </row>
    <row r="44" spans="1:26" ht="25.5" customHeight="1" thickBot="1" x14ac:dyDescent="0.2">
      <c r="A44" s="1607">
        <v>11</v>
      </c>
      <c r="B44" s="1577" t="s">
        <v>1011</v>
      </c>
      <c r="C44" s="1578"/>
      <c r="D44" s="1892"/>
      <c r="E44" s="1892"/>
      <c r="F44" s="1892"/>
      <c r="G44" s="1892"/>
      <c r="H44" s="1892"/>
      <c r="I44" s="1892"/>
      <c r="J44" s="1892"/>
      <c r="K44" s="1892"/>
      <c r="L44" s="1892"/>
      <c r="M44" s="1892"/>
      <c r="N44" s="1892"/>
      <c r="O44" s="1892"/>
      <c r="P44" s="1892"/>
      <c r="Q44" s="1892"/>
      <c r="R44" s="1892"/>
      <c r="S44" s="1892"/>
      <c r="T44" s="1892"/>
      <c r="U44" s="1892"/>
      <c r="V44" s="1892"/>
      <c r="W44" s="1330"/>
      <c r="Z44" s="331"/>
    </row>
    <row r="45" spans="1:26" ht="24" customHeight="1" thickBot="1" x14ac:dyDescent="0.2">
      <c r="A45" s="1608"/>
      <c r="B45" s="1575" t="s">
        <v>255</v>
      </c>
      <c r="C45" s="1576"/>
      <c r="D45" s="1688"/>
      <c r="E45" s="1689"/>
      <c r="F45" s="1689"/>
      <c r="G45" s="1689"/>
      <c r="H45" s="1689"/>
      <c r="I45" s="1689"/>
      <c r="J45" s="1689"/>
      <c r="K45" s="1689"/>
      <c r="L45" s="1689"/>
      <c r="M45" s="1689"/>
      <c r="N45" s="1689"/>
      <c r="O45" s="1689"/>
      <c r="P45" s="1689"/>
      <c r="Q45" s="1689"/>
      <c r="R45" s="1689"/>
      <c r="S45" s="1689"/>
      <c r="T45" s="1689"/>
      <c r="U45" s="1689"/>
      <c r="V45" s="1689"/>
      <c r="W45" s="1690"/>
      <c r="Z45" s="331"/>
    </row>
    <row r="46" spans="1:26" ht="24" customHeight="1" thickBot="1" x14ac:dyDescent="0.2">
      <c r="A46" s="1609"/>
      <c r="B46" s="1610" t="s">
        <v>1666</v>
      </c>
      <c r="C46" s="1612"/>
      <c r="D46" s="1688"/>
      <c r="E46" s="1689"/>
      <c r="F46" s="1689"/>
      <c r="G46" s="1689"/>
      <c r="H46" s="1689"/>
      <c r="I46" s="1689"/>
      <c r="J46" s="1689"/>
      <c r="K46" s="1689"/>
      <c r="L46" s="1689"/>
      <c r="M46" s="1690"/>
      <c r="N46" s="1626" t="s">
        <v>254</v>
      </c>
      <c r="O46" s="1627"/>
      <c r="P46" s="1628"/>
      <c r="Q46" s="1596"/>
      <c r="R46" s="1596"/>
      <c r="S46" s="1596"/>
      <c r="T46" s="1596"/>
      <c r="U46" s="1596"/>
      <c r="V46" s="1596"/>
      <c r="W46" s="1348"/>
      <c r="Z46" s="331"/>
    </row>
    <row r="47" spans="1:26" ht="20.25" customHeight="1" x14ac:dyDescent="0.15">
      <c r="A47" s="573"/>
      <c r="B47" s="573"/>
      <c r="C47" s="574"/>
      <c r="D47" s="574"/>
      <c r="E47" s="574"/>
      <c r="F47" s="574"/>
      <c r="G47" s="574"/>
      <c r="H47" s="574"/>
      <c r="I47" s="574"/>
      <c r="J47" s="574"/>
      <c r="K47" s="574"/>
      <c r="L47" s="574"/>
      <c r="M47" s="574"/>
      <c r="N47" s="574"/>
      <c r="O47" s="574"/>
      <c r="P47" s="574"/>
      <c r="Q47" s="574"/>
      <c r="R47" s="574"/>
      <c r="S47" s="574"/>
      <c r="T47" s="574"/>
      <c r="U47" s="574"/>
      <c r="V47" s="573"/>
      <c r="W47" s="573"/>
      <c r="Z47" s="331"/>
    </row>
    <row r="48" spans="1:26" ht="25.5" customHeight="1" thickBot="1" x14ac:dyDescent="0.2">
      <c r="A48" s="576" t="s">
        <v>1036</v>
      </c>
      <c r="B48" s="583" t="s">
        <v>1035</v>
      </c>
      <c r="C48" s="575"/>
      <c r="D48" s="575"/>
      <c r="E48" s="575"/>
      <c r="F48" s="575"/>
      <c r="G48" s="575"/>
      <c r="H48" s="575"/>
      <c r="I48" s="575"/>
      <c r="J48" s="575"/>
      <c r="K48" s="575"/>
      <c r="L48" s="575"/>
      <c r="M48" s="575"/>
      <c r="N48" s="575"/>
      <c r="O48" s="575"/>
      <c r="P48" s="575"/>
      <c r="Q48" s="575"/>
      <c r="R48" s="575"/>
      <c r="S48" s="575"/>
      <c r="T48" s="575"/>
      <c r="U48" s="575"/>
      <c r="V48" s="575"/>
      <c r="W48" s="575"/>
      <c r="Z48" s="331"/>
    </row>
    <row r="49" spans="1:30" ht="24" customHeight="1" thickBot="1" x14ac:dyDescent="0.2">
      <c r="A49" s="486">
        <v>1</v>
      </c>
      <c r="B49" s="1897" t="s">
        <v>1034</v>
      </c>
      <c r="C49" s="1898"/>
      <c r="D49" s="1899"/>
      <c r="E49" s="1899"/>
      <c r="F49" s="1899"/>
      <c r="G49" s="1899"/>
      <c r="H49" s="1899"/>
      <c r="I49" s="1899"/>
      <c r="J49" s="1899"/>
      <c r="K49" s="1899"/>
      <c r="L49" s="1899"/>
      <c r="M49" s="1899"/>
      <c r="N49" s="1899"/>
      <c r="O49" s="1899"/>
      <c r="P49" s="1899"/>
      <c r="Q49" s="1899"/>
      <c r="R49" s="1899"/>
      <c r="S49" s="1899"/>
      <c r="T49" s="1899"/>
      <c r="U49" s="1899"/>
      <c r="V49" s="1899"/>
      <c r="W49" s="1330" t="s">
        <v>1891</v>
      </c>
      <c r="Z49" s="331"/>
    </row>
    <row r="50" spans="1:30" ht="24" customHeight="1" thickBot="1" x14ac:dyDescent="0.2">
      <c r="A50" s="486">
        <v>2</v>
      </c>
      <c r="B50" s="1583" t="s">
        <v>1028</v>
      </c>
      <c r="C50" s="1584"/>
      <c r="D50" s="1688" t="s">
        <v>1952</v>
      </c>
      <c r="E50" s="1689"/>
      <c r="F50" s="1689"/>
      <c r="G50" s="1689"/>
      <c r="H50" s="1689"/>
      <c r="I50" s="1689"/>
      <c r="J50" s="1689"/>
      <c r="K50" s="1689"/>
      <c r="L50" s="1689"/>
      <c r="M50" s="1689"/>
      <c r="N50" s="1689"/>
      <c r="O50" s="1689"/>
      <c r="P50" s="1689"/>
      <c r="Q50" s="1689"/>
      <c r="R50" s="1689"/>
      <c r="S50" s="1689"/>
      <c r="T50" s="1689"/>
      <c r="U50" s="1689"/>
      <c r="V50" s="1689"/>
      <c r="W50" s="1690"/>
      <c r="Z50" s="331"/>
    </row>
    <row r="51" spans="1:30" ht="17.25" customHeight="1" thickBot="1" x14ac:dyDescent="0.2">
      <c r="A51" s="486">
        <v>3</v>
      </c>
      <c r="B51" s="1583" t="s">
        <v>257</v>
      </c>
      <c r="C51" s="1584"/>
      <c r="D51" s="1441" t="s">
        <v>1953</v>
      </c>
      <c r="E51" s="1572"/>
      <c r="F51" s="1572"/>
      <c r="G51" s="1572"/>
      <c r="H51" s="1572"/>
      <c r="I51" s="1572"/>
      <c r="J51" s="1572"/>
      <c r="K51" s="1572"/>
      <c r="L51" s="1572"/>
      <c r="M51" s="1572"/>
      <c r="N51" s="1572"/>
      <c r="O51" s="1572"/>
      <c r="P51" s="1572"/>
      <c r="Q51" s="1572"/>
      <c r="R51" s="1572"/>
      <c r="S51" s="1572"/>
      <c r="T51" s="1572"/>
      <c r="U51" s="1572"/>
      <c r="V51" s="1572"/>
      <c r="W51" s="1442"/>
      <c r="X51" s="281"/>
      <c r="Y51" s="281"/>
      <c r="Z51" s="331"/>
    </row>
    <row r="52" spans="1:30" ht="20.25" customHeight="1" thickBot="1" x14ac:dyDescent="0.2">
      <c r="A52" s="1614">
        <v>4</v>
      </c>
      <c r="B52" s="1813" t="s">
        <v>1033</v>
      </c>
      <c r="C52" s="297" t="s">
        <v>76</v>
      </c>
      <c r="D52" s="1620" t="s">
        <v>1954</v>
      </c>
      <c r="E52" s="1621"/>
      <c r="F52" s="1621"/>
      <c r="G52" s="1621"/>
      <c r="H52" s="1621"/>
      <c r="I52" s="1621"/>
      <c r="J52" s="1621"/>
      <c r="K52" s="1621"/>
      <c r="L52" s="1621"/>
      <c r="M52" s="1621"/>
      <c r="N52" s="1621"/>
      <c r="O52" s="1621"/>
      <c r="P52" s="1621"/>
      <c r="Q52" s="1621"/>
      <c r="R52" s="1621"/>
      <c r="S52" s="1621"/>
      <c r="T52" s="1621"/>
      <c r="U52" s="1621"/>
      <c r="V52" s="1621"/>
      <c r="W52" s="1622"/>
      <c r="Z52" s="331"/>
    </row>
    <row r="53" spans="1:30" ht="25.5" customHeight="1" thickBot="1" x14ac:dyDescent="0.2">
      <c r="A53" s="1615"/>
      <c r="B53" s="1814"/>
      <c r="C53" s="306" t="s">
        <v>1032</v>
      </c>
      <c r="D53" s="1441" t="s">
        <v>1955</v>
      </c>
      <c r="E53" s="1572"/>
      <c r="F53" s="1572"/>
      <c r="G53" s="1572"/>
      <c r="H53" s="1572"/>
      <c r="I53" s="1572"/>
      <c r="J53" s="1572"/>
      <c r="K53" s="1572"/>
      <c r="L53" s="1572"/>
      <c r="M53" s="1572"/>
      <c r="N53" s="1572"/>
      <c r="O53" s="1572"/>
      <c r="P53" s="1572"/>
      <c r="Q53" s="1572"/>
      <c r="R53" s="1572"/>
      <c r="S53" s="1572"/>
      <c r="T53" s="1572"/>
      <c r="U53" s="1572"/>
      <c r="V53" s="1572"/>
      <c r="W53" s="1442"/>
      <c r="Z53" s="331"/>
    </row>
    <row r="54" spans="1:30" ht="25.5" customHeight="1" thickBot="1" x14ac:dyDescent="0.2">
      <c r="A54" s="486">
        <v>5</v>
      </c>
      <c r="B54" s="1583" t="s">
        <v>1013</v>
      </c>
      <c r="C54" s="1584"/>
      <c r="D54" s="1893"/>
      <c r="E54" s="1893"/>
      <c r="F54" s="1893"/>
      <c r="G54" s="1893"/>
      <c r="H54" s="1893"/>
      <c r="I54" s="1893"/>
      <c r="J54" s="1893"/>
      <c r="K54" s="1893"/>
      <c r="L54" s="1893"/>
      <c r="M54" s="1893"/>
      <c r="N54" s="1893"/>
      <c r="O54" s="1893"/>
      <c r="P54" s="1893"/>
      <c r="Q54" s="1893"/>
      <c r="R54" s="1893"/>
      <c r="S54" s="1893"/>
      <c r="T54" s="1893"/>
      <c r="U54" s="1893"/>
      <c r="V54" s="1893"/>
      <c r="W54" s="1330" t="s">
        <v>1891</v>
      </c>
      <c r="Z54" s="331"/>
    </row>
    <row r="55" spans="1:30" ht="48" customHeight="1" thickBot="1" x14ac:dyDescent="0.2">
      <c r="A55" s="1607">
        <v>6</v>
      </c>
      <c r="B55" s="1577" t="s">
        <v>1012</v>
      </c>
      <c r="C55" s="1578"/>
      <c r="D55" s="1579"/>
      <c r="E55" s="1579"/>
      <c r="F55" s="1579"/>
      <c r="G55" s="1579"/>
      <c r="H55" s="1579"/>
      <c r="I55" s="1579"/>
      <c r="J55" s="1579"/>
      <c r="K55" s="1579"/>
      <c r="L55" s="1579"/>
      <c r="M55" s="1579"/>
      <c r="N55" s="1579"/>
      <c r="O55" s="1579"/>
      <c r="P55" s="1579"/>
      <c r="Q55" s="1579"/>
      <c r="R55" s="1579"/>
      <c r="S55" s="1579"/>
      <c r="T55" s="1579"/>
      <c r="U55" s="1579"/>
      <c r="V55" s="1579"/>
      <c r="W55" s="1330" t="s">
        <v>1891</v>
      </c>
      <c r="Z55" s="331"/>
    </row>
    <row r="56" spans="1:30" ht="25.5" customHeight="1" thickBot="1" x14ac:dyDescent="0.2">
      <c r="A56" s="1608"/>
      <c r="B56" s="1575" t="s">
        <v>255</v>
      </c>
      <c r="C56" s="1576"/>
      <c r="D56" s="1688" t="s">
        <v>1956</v>
      </c>
      <c r="E56" s="1689"/>
      <c r="F56" s="1689"/>
      <c r="G56" s="1689"/>
      <c r="H56" s="1689"/>
      <c r="I56" s="1689"/>
      <c r="J56" s="1689"/>
      <c r="K56" s="1689"/>
      <c r="L56" s="1689"/>
      <c r="M56" s="1689"/>
      <c r="N56" s="1689"/>
      <c r="O56" s="1689"/>
      <c r="P56" s="1689"/>
      <c r="Q56" s="1689"/>
      <c r="R56" s="1689"/>
      <c r="S56" s="1689"/>
      <c r="T56" s="1689"/>
      <c r="U56" s="1689"/>
      <c r="V56" s="1689"/>
      <c r="W56" s="1690"/>
      <c r="Z56" s="331"/>
    </row>
    <row r="57" spans="1:30" ht="40.5" customHeight="1" thickBot="1" x14ac:dyDescent="0.2">
      <c r="A57" s="1609"/>
      <c r="B57" s="1610" t="s">
        <v>1666</v>
      </c>
      <c r="C57" s="1612"/>
      <c r="D57" s="1688" t="s">
        <v>1887</v>
      </c>
      <c r="E57" s="1689"/>
      <c r="F57" s="1689"/>
      <c r="G57" s="1689"/>
      <c r="H57" s="1689"/>
      <c r="I57" s="1689"/>
      <c r="J57" s="1689"/>
      <c r="K57" s="1689"/>
      <c r="L57" s="1689"/>
      <c r="M57" s="1690"/>
      <c r="N57" s="1626" t="s">
        <v>254</v>
      </c>
      <c r="O57" s="1627"/>
      <c r="P57" s="1628"/>
      <c r="Q57" s="1596"/>
      <c r="R57" s="1596"/>
      <c r="S57" s="1596"/>
      <c r="T57" s="1596"/>
      <c r="U57" s="1596"/>
      <c r="V57" s="1596"/>
      <c r="W57" s="1348"/>
      <c r="Z57" s="331"/>
    </row>
    <row r="58" spans="1:30" ht="25.5" customHeight="1" thickBot="1" x14ac:dyDescent="0.2">
      <c r="A58" s="1607">
        <v>7</v>
      </c>
      <c r="B58" s="1577" t="s">
        <v>1011</v>
      </c>
      <c r="C58" s="1578"/>
      <c r="D58" s="1892"/>
      <c r="E58" s="1892"/>
      <c r="F58" s="1892"/>
      <c r="G58" s="1892"/>
      <c r="H58" s="1892"/>
      <c r="I58" s="1892"/>
      <c r="J58" s="1892"/>
      <c r="K58" s="1892"/>
      <c r="L58" s="1892"/>
      <c r="M58" s="1892"/>
      <c r="N58" s="1892"/>
      <c r="O58" s="1892"/>
      <c r="P58" s="1892"/>
      <c r="Q58" s="1892"/>
      <c r="R58" s="1892"/>
      <c r="S58" s="1892"/>
      <c r="T58" s="1892"/>
      <c r="U58" s="1892"/>
      <c r="V58" s="1892"/>
      <c r="W58" s="1330"/>
      <c r="Z58" s="331"/>
      <c r="AD58" s="581"/>
    </row>
    <row r="59" spans="1:30" ht="25.5" customHeight="1" thickBot="1" x14ac:dyDescent="0.2">
      <c r="A59" s="1608"/>
      <c r="B59" s="1575" t="s">
        <v>255</v>
      </c>
      <c r="C59" s="1576"/>
      <c r="D59" s="1688" t="s">
        <v>1956</v>
      </c>
      <c r="E59" s="1689"/>
      <c r="F59" s="1689"/>
      <c r="G59" s="1689"/>
      <c r="H59" s="1689"/>
      <c r="I59" s="1689"/>
      <c r="J59" s="1689"/>
      <c r="K59" s="1689"/>
      <c r="L59" s="1689"/>
      <c r="M59" s="1689"/>
      <c r="N59" s="1689"/>
      <c r="O59" s="1689"/>
      <c r="P59" s="1689"/>
      <c r="Q59" s="1689"/>
      <c r="R59" s="1689"/>
      <c r="S59" s="1689"/>
      <c r="T59" s="1689"/>
      <c r="U59" s="1689"/>
      <c r="V59" s="1689"/>
      <c r="W59" s="1690"/>
      <c r="Z59" s="331"/>
    </row>
    <row r="60" spans="1:30" ht="25.5" customHeight="1" thickBot="1" x14ac:dyDescent="0.2">
      <c r="A60" s="1609"/>
      <c r="B60" s="1610" t="s">
        <v>1666</v>
      </c>
      <c r="C60" s="1612"/>
      <c r="D60" s="1688" t="s">
        <v>1887</v>
      </c>
      <c r="E60" s="1689"/>
      <c r="F60" s="1689"/>
      <c r="G60" s="1689"/>
      <c r="H60" s="1689"/>
      <c r="I60" s="1689"/>
      <c r="J60" s="1689"/>
      <c r="K60" s="1689"/>
      <c r="L60" s="1689"/>
      <c r="M60" s="1690"/>
      <c r="N60" s="1626" t="s">
        <v>254</v>
      </c>
      <c r="O60" s="1627"/>
      <c r="P60" s="1628"/>
      <c r="Q60" s="1596"/>
      <c r="R60" s="1596"/>
      <c r="S60" s="1596"/>
      <c r="T60" s="1596"/>
      <c r="U60" s="1596"/>
      <c r="V60" s="1596"/>
      <c r="W60" s="1348"/>
      <c r="Z60" s="331"/>
    </row>
    <row r="61" spans="1:30" ht="20.25" customHeight="1" x14ac:dyDescent="0.15">
      <c r="A61" s="573"/>
      <c r="B61" s="573"/>
      <c r="C61" s="574"/>
      <c r="D61" s="574"/>
      <c r="E61" s="574"/>
      <c r="F61" s="574"/>
      <c r="G61" s="574"/>
      <c r="H61" s="574"/>
      <c r="I61" s="574"/>
      <c r="J61" s="574"/>
      <c r="K61" s="574"/>
      <c r="L61" s="574"/>
      <c r="M61" s="574"/>
      <c r="N61" s="574"/>
      <c r="O61" s="574"/>
      <c r="P61" s="574"/>
      <c r="Q61" s="574"/>
      <c r="R61" s="574"/>
      <c r="S61" s="574"/>
      <c r="T61" s="574"/>
      <c r="U61" s="574"/>
      <c r="V61" s="573"/>
      <c r="W61" s="573"/>
      <c r="Z61" s="331"/>
    </row>
    <row r="62" spans="1:30" ht="25.5" customHeight="1" thickBot="1" x14ac:dyDescent="0.2">
      <c r="A62" s="576" t="s">
        <v>1031</v>
      </c>
      <c r="B62" s="583" t="s">
        <v>1030</v>
      </c>
      <c r="C62" s="583"/>
      <c r="D62" s="583"/>
      <c r="E62" s="583"/>
      <c r="F62" s="583"/>
      <c r="G62" s="583"/>
      <c r="H62" s="583"/>
      <c r="I62" s="583"/>
      <c r="J62" s="583"/>
      <c r="K62" s="583"/>
      <c r="L62" s="583"/>
      <c r="M62" s="583"/>
      <c r="N62" s="583"/>
      <c r="O62" s="583"/>
      <c r="P62" s="583"/>
      <c r="Q62" s="583"/>
      <c r="R62" s="583"/>
      <c r="S62" s="583"/>
      <c r="T62" s="583"/>
      <c r="U62" s="583"/>
      <c r="V62" s="583"/>
      <c r="W62" s="583"/>
      <c r="Z62" s="331"/>
    </row>
    <row r="63" spans="1:30" ht="25.5" customHeight="1" thickBot="1" x14ac:dyDescent="0.2">
      <c r="A63" s="486">
        <v>1</v>
      </c>
      <c r="B63" s="1897" t="s">
        <v>1029</v>
      </c>
      <c r="C63" s="1898"/>
      <c r="D63" s="1899"/>
      <c r="E63" s="1899"/>
      <c r="F63" s="1899"/>
      <c r="G63" s="1899"/>
      <c r="H63" s="1899"/>
      <c r="I63" s="1899"/>
      <c r="J63" s="1899"/>
      <c r="K63" s="1899"/>
      <c r="L63" s="1899"/>
      <c r="M63" s="1899"/>
      <c r="N63" s="1899"/>
      <c r="O63" s="1899"/>
      <c r="P63" s="1899"/>
      <c r="Q63" s="1899"/>
      <c r="R63" s="1899"/>
      <c r="S63" s="1899"/>
      <c r="T63" s="1899"/>
      <c r="U63" s="1899"/>
      <c r="V63" s="1899"/>
      <c r="W63" s="1330" t="s">
        <v>1892</v>
      </c>
      <c r="Z63" s="331"/>
    </row>
    <row r="64" spans="1:30" ht="25.5" customHeight="1" thickBot="1" x14ac:dyDescent="0.2">
      <c r="A64" s="486">
        <v>2</v>
      </c>
      <c r="B64" s="1583" t="s">
        <v>1028</v>
      </c>
      <c r="C64" s="1584"/>
      <c r="D64" s="1688"/>
      <c r="E64" s="1689"/>
      <c r="F64" s="1689"/>
      <c r="G64" s="1689"/>
      <c r="H64" s="1689"/>
      <c r="I64" s="1689"/>
      <c r="J64" s="1689"/>
      <c r="K64" s="1689"/>
      <c r="L64" s="1689"/>
      <c r="M64" s="1689"/>
      <c r="N64" s="1689"/>
      <c r="O64" s="1689"/>
      <c r="P64" s="1689"/>
      <c r="Q64" s="1689"/>
      <c r="R64" s="1689"/>
      <c r="S64" s="1689"/>
      <c r="T64" s="1689"/>
      <c r="U64" s="1689"/>
      <c r="V64" s="1689"/>
      <c r="W64" s="1690"/>
      <c r="Z64" s="331"/>
    </row>
    <row r="65" spans="1:26" ht="25.5" customHeight="1" thickBot="1" x14ac:dyDescent="0.2">
      <c r="A65" s="486">
        <v>3</v>
      </c>
      <c r="B65" s="1583" t="s">
        <v>257</v>
      </c>
      <c r="C65" s="1584"/>
      <c r="D65" s="1441"/>
      <c r="E65" s="1572"/>
      <c r="F65" s="1572"/>
      <c r="G65" s="1572"/>
      <c r="H65" s="1572"/>
      <c r="I65" s="1572"/>
      <c r="J65" s="1572"/>
      <c r="K65" s="1572"/>
      <c r="L65" s="1572"/>
      <c r="M65" s="1572"/>
      <c r="N65" s="1572"/>
      <c r="O65" s="1572"/>
      <c r="P65" s="1572"/>
      <c r="Q65" s="1572"/>
      <c r="R65" s="1572"/>
      <c r="S65" s="1572"/>
      <c r="T65" s="1572"/>
      <c r="U65" s="1572"/>
      <c r="V65" s="1572"/>
      <c r="W65" s="1442"/>
      <c r="Z65" s="331"/>
    </row>
    <row r="66" spans="1:26" ht="25.5" customHeight="1" thickBot="1" x14ac:dyDescent="0.2">
      <c r="A66" s="1614">
        <v>4</v>
      </c>
      <c r="B66" s="1813" t="s">
        <v>1027</v>
      </c>
      <c r="C66" s="297" t="s">
        <v>76</v>
      </c>
      <c r="D66" s="1620"/>
      <c r="E66" s="1621"/>
      <c r="F66" s="1621"/>
      <c r="G66" s="1621"/>
      <c r="H66" s="1621"/>
      <c r="I66" s="1621"/>
      <c r="J66" s="1621"/>
      <c r="K66" s="1621"/>
      <c r="L66" s="1621"/>
      <c r="M66" s="1621"/>
      <c r="N66" s="1621"/>
      <c r="O66" s="1621"/>
      <c r="P66" s="1621"/>
      <c r="Q66" s="1621"/>
      <c r="R66" s="1621"/>
      <c r="S66" s="1621"/>
      <c r="T66" s="1621"/>
      <c r="U66" s="1621"/>
      <c r="V66" s="1621"/>
      <c r="W66" s="1622"/>
      <c r="Z66" s="331"/>
    </row>
    <row r="67" spans="1:26" ht="36" customHeight="1" thickBot="1" x14ac:dyDescent="0.2">
      <c r="A67" s="1615"/>
      <c r="B67" s="1814"/>
      <c r="C67" s="306" t="s">
        <v>1026</v>
      </c>
      <c r="D67" s="1441"/>
      <c r="E67" s="1572"/>
      <c r="F67" s="1572"/>
      <c r="G67" s="1572"/>
      <c r="H67" s="1572"/>
      <c r="I67" s="1572"/>
      <c r="J67" s="1572"/>
      <c r="K67" s="1572"/>
      <c r="L67" s="1572"/>
      <c r="M67" s="1572"/>
      <c r="N67" s="1572"/>
      <c r="O67" s="1572"/>
      <c r="P67" s="1572"/>
      <c r="Q67" s="1572"/>
      <c r="R67" s="1572"/>
      <c r="S67" s="1572"/>
      <c r="T67" s="1572"/>
      <c r="U67" s="1572"/>
      <c r="V67" s="1572"/>
      <c r="W67" s="1442"/>
      <c r="X67" s="281"/>
      <c r="Y67" s="281"/>
      <c r="Z67" s="331"/>
    </row>
    <row r="68" spans="1:26" ht="20.25" customHeight="1" thickBot="1" x14ac:dyDescent="0.2">
      <c r="A68" s="486">
        <v>5</v>
      </c>
      <c r="B68" s="1583" t="s">
        <v>1013</v>
      </c>
      <c r="C68" s="1584"/>
      <c r="D68" s="1893"/>
      <c r="E68" s="1893"/>
      <c r="F68" s="1893"/>
      <c r="G68" s="1893"/>
      <c r="H68" s="1893"/>
      <c r="I68" s="1893"/>
      <c r="J68" s="1893"/>
      <c r="K68" s="1893"/>
      <c r="L68" s="1893"/>
      <c r="M68" s="1893"/>
      <c r="N68" s="1893"/>
      <c r="O68" s="1893"/>
      <c r="P68" s="1893"/>
      <c r="Q68" s="1893"/>
      <c r="R68" s="1893"/>
      <c r="S68" s="1893"/>
      <c r="T68" s="1893"/>
      <c r="U68" s="1893"/>
      <c r="V68" s="1893"/>
      <c r="W68" s="1330"/>
      <c r="Z68" s="331"/>
    </row>
    <row r="69" spans="1:26" ht="25.5" customHeight="1" thickBot="1" x14ac:dyDescent="0.2">
      <c r="A69" s="1607">
        <v>6</v>
      </c>
      <c r="B69" s="1577" t="s">
        <v>1012</v>
      </c>
      <c r="C69" s="1578"/>
      <c r="D69" s="1579"/>
      <c r="E69" s="1579"/>
      <c r="F69" s="1579"/>
      <c r="G69" s="1579"/>
      <c r="H69" s="1579"/>
      <c r="I69" s="1579"/>
      <c r="J69" s="1579"/>
      <c r="K69" s="1579"/>
      <c r="L69" s="1579"/>
      <c r="M69" s="1579"/>
      <c r="N69" s="1579"/>
      <c r="O69" s="1579"/>
      <c r="P69" s="1579"/>
      <c r="Q69" s="1579"/>
      <c r="R69" s="1579"/>
      <c r="S69" s="1579"/>
      <c r="T69" s="1579"/>
      <c r="U69" s="1579"/>
      <c r="V69" s="1579"/>
      <c r="W69" s="1330"/>
      <c r="Z69" s="331"/>
    </row>
    <row r="70" spans="1:26" ht="25.5" customHeight="1" thickBot="1" x14ac:dyDescent="0.2">
      <c r="A70" s="1608"/>
      <c r="B70" s="1575" t="s">
        <v>255</v>
      </c>
      <c r="C70" s="1576"/>
      <c r="D70" s="1688"/>
      <c r="E70" s="1689"/>
      <c r="F70" s="1689"/>
      <c r="G70" s="1689"/>
      <c r="H70" s="1689"/>
      <c r="I70" s="1689"/>
      <c r="J70" s="1689"/>
      <c r="K70" s="1689"/>
      <c r="L70" s="1689"/>
      <c r="M70" s="1689"/>
      <c r="N70" s="1689"/>
      <c r="O70" s="1689"/>
      <c r="P70" s="1689"/>
      <c r="Q70" s="1689"/>
      <c r="R70" s="1689"/>
      <c r="S70" s="1689"/>
      <c r="T70" s="1689"/>
      <c r="U70" s="1689"/>
      <c r="V70" s="1689"/>
      <c r="W70" s="1690"/>
      <c r="Z70" s="331"/>
    </row>
    <row r="71" spans="1:26" ht="53.25" customHeight="1" thickBot="1" x14ac:dyDescent="0.2">
      <c r="A71" s="1609"/>
      <c r="B71" s="1610" t="s">
        <v>1666</v>
      </c>
      <c r="C71" s="1612"/>
      <c r="D71" s="1688"/>
      <c r="E71" s="1689"/>
      <c r="F71" s="1689"/>
      <c r="G71" s="1689"/>
      <c r="H71" s="1689"/>
      <c r="I71" s="1689"/>
      <c r="J71" s="1689"/>
      <c r="K71" s="1689"/>
      <c r="L71" s="1689"/>
      <c r="M71" s="1690"/>
      <c r="N71" s="1626" t="s">
        <v>254</v>
      </c>
      <c r="O71" s="1627"/>
      <c r="P71" s="1628"/>
      <c r="Q71" s="1596"/>
      <c r="R71" s="1596"/>
      <c r="S71" s="1596"/>
      <c r="T71" s="1596"/>
      <c r="U71" s="1596"/>
      <c r="V71" s="1596"/>
      <c r="W71" s="1348"/>
      <c r="Z71" s="331"/>
    </row>
    <row r="72" spans="1:26" ht="25.5" customHeight="1" thickBot="1" x14ac:dyDescent="0.2">
      <c r="A72" s="1607">
        <v>7</v>
      </c>
      <c r="B72" s="1577" t="s">
        <v>1011</v>
      </c>
      <c r="C72" s="1578"/>
      <c r="D72" s="1892"/>
      <c r="E72" s="1892"/>
      <c r="F72" s="1892"/>
      <c r="G72" s="1892"/>
      <c r="H72" s="1892"/>
      <c r="I72" s="1892"/>
      <c r="J72" s="1892"/>
      <c r="K72" s="1892"/>
      <c r="L72" s="1892"/>
      <c r="M72" s="1892"/>
      <c r="N72" s="1892"/>
      <c r="O72" s="1892"/>
      <c r="P72" s="1892"/>
      <c r="Q72" s="1892"/>
      <c r="R72" s="1892"/>
      <c r="S72" s="1892"/>
      <c r="T72" s="1892"/>
      <c r="U72" s="1892"/>
      <c r="V72" s="1892"/>
      <c r="W72" s="1330"/>
      <c r="Z72" s="331"/>
    </row>
    <row r="73" spans="1:26" ht="40.5" customHeight="1" thickBot="1" x14ac:dyDescent="0.2">
      <c r="A73" s="1608"/>
      <c r="B73" s="1575" t="s">
        <v>255</v>
      </c>
      <c r="C73" s="1576"/>
      <c r="D73" s="1688"/>
      <c r="E73" s="1689"/>
      <c r="F73" s="1689"/>
      <c r="G73" s="1689"/>
      <c r="H73" s="1689"/>
      <c r="I73" s="1689"/>
      <c r="J73" s="1689"/>
      <c r="K73" s="1689"/>
      <c r="L73" s="1689"/>
      <c r="M73" s="1689"/>
      <c r="N73" s="1689"/>
      <c r="O73" s="1689"/>
      <c r="P73" s="1689"/>
      <c r="Q73" s="1689"/>
      <c r="R73" s="1689"/>
      <c r="S73" s="1689"/>
      <c r="T73" s="1689"/>
      <c r="U73" s="1689"/>
      <c r="V73" s="1689"/>
      <c r="W73" s="1690"/>
      <c r="Z73" s="331"/>
    </row>
    <row r="74" spans="1:26" ht="25.5" customHeight="1" thickBot="1" x14ac:dyDescent="0.2">
      <c r="A74" s="1609"/>
      <c r="B74" s="1610" t="s">
        <v>1666</v>
      </c>
      <c r="C74" s="1896"/>
      <c r="D74" s="1688"/>
      <c r="E74" s="1689"/>
      <c r="F74" s="1689"/>
      <c r="G74" s="1689"/>
      <c r="H74" s="1689"/>
      <c r="I74" s="1689"/>
      <c r="J74" s="1689"/>
      <c r="K74" s="1689"/>
      <c r="L74" s="1689"/>
      <c r="M74" s="1690"/>
      <c r="N74" s="1626" t="s">
        <v>254</v>
      </c>
      <c r="O74" s="1627"/>
      <c r="P74" s="1628"/>
      <c r="Q74" s="1596"/>
      <c r="R74" s="1596"/>
      <c r="S74" s="1596"/>
      <c r="T74" s="1596"/>
      <c r="U74" s="1596"/>
      <c r="V74" s="1596"/>
      <c r="W74" s="1348"/>
      <c r="Z74" s="331"/>
    </row>
    <row r="75" spans="1:26" ht="20.25" customHeight="1" x14ac:dyDescent="0.15">
      <c r="A75" s="573"/>
      <c r="B75" s="573"/>
      <c r="C75" s="574"/>
      <c r="D75" s="574"/>
      <c r="E75" s="574"/>
      <c r="F75" s="574"/>
      <c r="G75" s="574"/>
      <c r="H75" s="574"/>
      <c r="I75" s="574"/>
      <c r="J75" s="574"/>
      <c r="K75" s="574"/>
      <c r="L75" s="574"/>
      <c r="M75" s="574"/>
      <c r="N75" s="574"/>
      <c r="O75" s="574"/>
      <c r="P75" s="574"/>
      <c r="Q75" s="574"/>
      <c r="R75" s="574"/>
      <c r="S75" s="574"/>
      <c r="T75" s="574"/>
      <c r="U75" s="574"/>
      <c r="V75" s="573"/>
      <c r="W75" s="573"/>
      <c r="Z75" s="331"/>
    </row>
    <row r="76" spans="1:26" ht="25.5" customHeight="1" thickBot="1" x14ac:dyDescent="0.2">
      <c r="A76" s="576" t="s">
        <v>1025</v>
      </c>
      <c r="B76" s="1351" t="s">
        <v>1845</v>
      </c>
      <c r="Z76" s="331"/>
    </row>
    <row r="77" spans="1:26" ht="25.5" customHeight="1" thickBot="1" x14ac:dyDescent="0.2">
      <c r="A77" s="486">
        <v>1</v>
      </c>
      <c r="B77" s="1897" t="s">
        <v>1846</v>
      </c>
      <c r="C77" s="1898"/>
      <c r="D77" s="1899"/>
      <c r="E77" s="1899"/>
      <c r="F77" s="1899"/>
      <c r="G77" s="1899"/>
      <c r="H77" s="1899"/>
      <c r="I77" s="1899"/>
      <c r="J77" s="1899"/>
      <c r="K77" s="1899"/>
      <c r="L77" s="1899"/>
      <c r="M77" s="1899"/>
      <c r="N77" s="1899"/>
      <c r="O77" s="1899"/>
      <c r="P77" s="1899"/>
      <c r="Q77" s="1899"/>
      <c r="R77" s="1899"/>
      <c r="S77" s="1899"/>
      <c r="T77" s="1899"/>
      <c r="U77" s="1899"/>
      <c r="V77" s="1899"/>
      <c r="W77" s="1330" t="s">
        <v>1891</v>
      </c>
      <c r="Z77" s="331"/>
    </row>
    <row r="78" spans="1:26" ht="25.5" customHeight="1" thickBot="1" x14ac:dyDescent="0.2">
      <c r="A78" s="486">
        <v>2</v>
      </c>
      <c r="B78" s="1570" t="s">
        <v>1028</v>
      </c>
      <c r="C78" s="1571"/>
      <c r="D78" s="1688" t="s">
        <v>1958</v>
      </c>
      <c r="E78" s="1689"/>
      <c r="F78" s="1689"/>
      <c r="G78" s="1689"/>
      <c r="H78" s="1689"/>
      <c r="I78" s="1689"/>
      <c r="J78" s="1689"/>
      <c r="K78" s="1689"/>
      <c r="L78" s="1689"/>
      <c r="M78" s="1689"/>
      <c r="N78" s="1689"/>
      <c r="O78" s="1689"/>
      <c r="P78" s="1689"/>
      <c r="Q78" s="1689"/>
      <c r="R78" s="1689"/>
      <c r="S78" s="1689"/>
      <c r="T78" s="1689"/>
      <c r="U78" s="1689"/>
      <c r="V78" s="1689"/>
      <c r="W78" s="1690"/>
      <c r="Z78" s="331"/>
    </row>
    <row r="79" spans="1:26" ht="25.5" customHeight="1" thickBot="1" x14ac:dyDescent="0.2">
      <c r="A79" s="486">
        <v>3</v>
      </c>
      <c r="B79" s="1570" t="s">
        <v>257</v>
      </c>
      <c r="C79" s="1571"/>
      <c r="D79" s="1441" t="s">
        <v>1957</v>
      </c>
      <c r="E79" s="1572"/>
      <c r="F79" s="1572"/>
      <c r="G79" s="1572"/>
      <c r="H79" s="1572"/>
      <c r="I79" s="1572"/>
      <c r="J79" s="1572"/>
      <c r="K79" s="1572"/>
      <c r="L79" s="1572"/>
      <c r="M79" s="1572"/>
      <c r="N79" s="1572"/>
      <c r="O79" s="1572"/>
      <c r="P79" s="1572"/>
      <c r="Q79" s="1572"/>
      <c r="R79" s="1572"/>
      <c r="S79" s="1572"/>
      <c r="T79" s="1572"/>
      <c r="U79" s="1572"/>
      <c r="V79" s="1572"/>
      <c r="W79" s="1442"/>
      <c r="Z79" s="331"/>
    </row>
    <row r="80" spans="1:26" ht="25.5" customHeight="1" thickBot="1" x14ac:dyDescent="0.2">
      <c r="A80" s="1614">
        <v>4</v>
      </c>
      <c r="B80" s="1929" t="s">
        <v>1847</v>
      </c>
      <c r="C80" s="297" t="s">
        <v>76</v>
      </c>
      <c r="D80" s="1441" t="s">
        <v>1958</v>
      </c>
      <c r="E80" s="1572"/>
      <c r="F80" s="1572"/>
      <c r="G80" s="1572"/>
      <c r="H80" s="1572"/>
      <c r="I80" s="1572"/>
      <c r="J80" s="1572"/>
      <c r="K80" s="1572"/>
      <c r="L80" s="1572"/>
      <c r="M80" s="1572"/>
      <c r="N80" s="1572"/>
      <c r="O80" s="1572"/>
      <c r="P80" s="1572"/>
      <c r="Q80" s="1572"/>
      <c r="R80" s="1572"/>
      <c r="S80" s="1572"/>
      <c r="T80" s="1572"/>
      <c r="U80" s="1572"/>
      <c r="V80" s="1572"/>
      <c r="W80" s="1442"/>
      <c r="Z80" s="1322"/>
    </row>
    <row r="81" spans="1:26" ht="52.5" customHeight="1" thickBot="1" x14ac:dyDescent="0.2">
      <c r="A81" s="1615"/>
      <c r="B81" s="1930"/>
      <c r="C81" s="306" t="s">
        <v>1022</v>
      </c>
      <c r="D81" s="1441" t="s">
        <v>1959</v>
      </c>
      <c r="E81" s="1572"/>
      <c r="F81" s="1572"/>
      <c r="G81" s="1572"/>
      <c r="H81" s="1572"/>
      <c r="I81" s="1572"/>
      <c r="J81" s="1572"/>
      <c r="K81" s="1572"/>
      <c r="L81" s="1572"/>
      <c r="M81" s="1572"/>
      <c r="N81" s="1572"/>
      <c r="O81" s="1572"/>
      <c r="P81" s="1572"/>
      <c r="Q81" s="1572"/>
      <c r="R81" s="1572"/>
      <c r="S81" s="1572"/>
      <c r="T81" s="1572"/>
      <c r="U81" s="1572"/>
      <c r="V81" s="1572"/>
      <c r="W81" s="1442"/>
      <c r="Z81" s="1322"/>
    </row>
    <row r="82" spans="1:26" ht="18" customHeight="1" thickBot="1" x14ac:dyDescent="0.2">
      <c r="A82" s="486">
        <v>5</v>
      </c>
      <c r="B82" s="1583" t="s">
        <v>1013</v>
      </c>
      <c r="C82" s="1584"/>
      <c r="D82" s="1893"/>
      <c r="E82" s="1893"/>
      <c r="F82" s="1893"/>
      <c r="G82" s="1893"/>
      <c r="H82" s="1893"/>
      <c r="I82" s="1893"/>
      <c r="J82" s="1893"/>
      <c r="K82" s="1893"/>
      <c r="L82" s="1893"/>
      <c r="M82" s="1893"/>
      <c r="N82" s="1893"/>
      <c r="O82" s="1893"/>
      <c r="P82" s="1893"/>
      <c r="Q82" s="1893"/>
      <c r="R82" s="1893"/>
      <c r="S82" s="1893"/>
      <c r="T82" s="1893"/>
      <c r="U82" s="1893"/>
      <c r="V82" s="1893"/>
      <c r="W82" s="1330" t="s">
        <v>1891</v>
      </c>
      <c r="X82" s="281"/>
      <c r="Y82" s="281"/>
      <c r="Z82" s="1322"/>
    </row>
    <row r="83" spans="1:26" ht="20.25" customHeight="1" thickBot="1" x14ac:dyDescent="0.2">
      <c r="A83" s="1607">
        <v>6</v>
      </c>
      <c r="B83" s="1577" t="s">
        <v>1012</v>
      </c>
      <c r="C83" s="1578"/>
      <c r="D83" s="1579"/>
      <c r="E83" s="1579"/>
      <c r="F83" s="1579"/>
      <c r="G83" s="1579"/>
      <c r="H83" s="1579"/>
      <c r="I83" s="1579"/>
      <c r="J83" s="1579"/>
      <c r="K83" s="1579"/>
      <c r="L83" s="1579"/>
      <c r="M83" s="1579"/>
      <c r="N83" s="1579"/>
      <c r="O83" s="1579"/>
      <c r="P83" s="1579"/>
      <c r="Q83" s="1579"/>
      <c r="R83" s="1579"/>
      <c r="S83" s="1579"/>
      <c r="T83" s="1579"/>
      <c r="U83" s="1579"/>
      <c r="V83" s="1579"/>
      <c r="W83" s="1330" t="s">
        <v>1891</v>
      </c>
      <c r="X83" s="19"/>
      <c r="Y83" s="19"/>
      <c r="Z83" s="1322"/>
    </row>
    <row r="84" spans="1:26" s="269" customFormat="1" ht="25.5" customHeight="1" thickBot="1" x14ac:dyDescent="0.2">
      <c r="A84" s="1608"/>
      <c r="B84" s="1575" t="s">
        <v>255</v>
      </c>
      <c r="C84" s="1576"/>
      <c r="D84" s="1688" t="s">
        <v>1960</v>
      </c>
      <c r="E84" s="1689"/>
      <c r="F84" s="1689"/>
      <c r="G84" s="1689"/>
      <c r="H84" s="1689"/>
      <c r="I84" s="1689"/>
      <c r="J84" s="1689"/>
      <c r="K84" s="1689"/>
      <c r="L84" s="1689"/>
      <c r="M84" s="1689"/>
      <c r="N84" s="1689"/>
      <c r="O84" s="1689"/>
      <c r="P84" s="1689"/>
      <c r="Q84" s="1689"/>
      <c r="R84" s="1689"/>
      <c r="S84" s="1689"/>
      <c r="T84" s="1689"/>
      <c r="U84" s="1689"/>
      <c r="V84" s="1689"/>
      <c r="W84" s="1690"/>
      <c r="Z84" s="1322"/>
    </row>
    <row r="85" spans="1:26" ht="27.75" customHeight="1" thickBot="1" x14ac:dyDescent="0.2">
      <c r="A85" s="1609"/>
      <c r="B85" s="1610" t="s">
        <v>1666</v>
      </c>
      <c r="C85" s="1891"/>
      <c r="D85" s="1688" t="s">
        <v>1887</v>
      </c>
      <c r="E85" s="1689"/>
      <c r="F85" s="1689"/>
      <c r="G85" s="1689"/>
      <c r="H85" s="1689"/>
      <c r="I85" s="1689"/>
      <c r="J85" s="1689"/>
      <c r="K85" s="1689"/>
      <c r="L85" s="1689"/>
      <c r="M85" s="1690"/>
      <c r="N85" s="1626" t="s">
        <v>254</v>
      </c>
      <c r="O85" s="1627"/>
      <c r="P85" s="1628"/>
      <c r="Q85" s="1596"/>
      <c r="R85" s="1596"/>
      <c r="S85" s="1596"/>
      <c r="T85" s="1596"/>
      <c r="U85" s="1596"/>
      <c r="V85" s="1596"/>
      <c r="W85" s="1348"/>
      <c r="X85" s="281"/>
      <c r="Y85" s="281"/>
      <c r="Z85" s="1322"/>
    </row>
    <row r="86" spans="1:26" ht="50.1" customHeight="1" thickBot="1" x14ac:dyDescent="0.2">
      <c r="A86" s="1607">
        <v>7</v>
      </c>
      <c r="B86" s="1577" t="s">
        <v>1011</v>
      </c>
      <c r="C86" s="1578"/>
      <c r="D86" s="1892"/>
      <c r="E86" s="1892"/>
      <c r="F86" s="1892"/>
      <c r="G86" s="1892"/>
      <c r="H86" s="1892"/>
      <c r="I86" s="1892"/>
      <c r="J86" s="1892"/>
      <c r="K86" s="1892"/>
      <c r="L86" s="1892"/>
      <c r="M86" s="1892"/>
      <c r="N86" s="1892"/>
      <c r="O86" s="1892"/>
      <c r="P86" s="1892"/>
      <c r="Q86" s="1892"/>
      <c r="R86" s="1892"/>
      <c r="S86" s="1892"/>
      <c r="T86" s="1892"/>
      <c r="U86" s="1892"/>
      <c r="V86" s="1892"/>
      <c r="W86" s="1330" t="s">
        <v>1891</v>
      </c>
      <c r="Z86" s="1322"/>
    </row>
    <row r="87" spans="1:26" ht="43.5" customHeight="1" thickBot="1" x14ac:dyDescent="0.2">
      <c r="A87" s="1608"/>
      <c r="B87" s="1575" t="s">
        <v>255</v>
      </c>
      <c r="C87" s="1576"/>
      <c r="D87" s="1688" t="s">
        <v>1960</v>
      </c>
      <c r="E87" s="1689"/>
      <c r="F87" s="1689"/>
      <c r="G87" s="1689"/>
      <c r="H87" s="1689"/>
      <c r="I87" s="1689"/>
      <c r="J87" s="1689"/>
      <c r="K87" s="1689"/>
      <c r="L87" s="1689"/>
      <c r="M87" s="1689"/>
      <c r="N87" s="1689"/>
      <c r="O87" s="1689"/>
      <c r="P87" s="1689"/>
      <c r="Q87" s="1689"/>
      <c r="R87" s="1689"/>
      <c r="S87" s="1689"/>
      <c r="T87" s="1689"/>
      <c r="U87" s="1689"/>
      <c r="V87" s="1689"/>
      <c r="W87" s="1690"/>
      <c r="Z87" s="1322"/>
    </row>
    <row r="88" spans="1:26" ht="25.5" customHeight="1" thickBot="1" x14ac:dyDescent="0.2">
      <c r="A88" s="1609"/>
      <c r="B88" s="1610" t="s">
        <v>1667</v>
      </c>
      <c r="C88" s="1891"/>
      <c r="D88" s="1688" t="s">
        <v>1887</v>
      </c>
      <c r="E88" s="1689"/>
      <c r="F88" s="1689"/>
      <c r="G88" s="1689"/>
      <c r="H88" s="1689"/>
      <c r="I88" s="1689"/>
      <c r="J88" s="1689"/>
      <c r="K88" s="1689"/>
      <c r="L88" s="1689"/>
      <c r="M88" s="1690"/>
      <c r="N88" s="1627" t="s">
        <v>254</v>
      </c>
      <c r="O88" s="1627"/>
      <c r="P88" s="1627"/>
      <c r="Q88" s="1596"/>
      <c r="R88" s="1596"/>
      <c r="S88" s="1596"/>
      <c r="T88" s="1596"/>
      <c r="U88" s="1596"/>
      <c r="V88" s="1596"/>
      <c r="W88" s="1348"/>
      <c r="Z88" s="1322"/>
    </row>
    <row r="89" spans="1:26" ht="20.25" customHeight="1" x14ac:dyDescent="0.15">
      <c r="A89" s="573"/>
      <c r="B89" s="573"/>
      <c r="C89" s="574"/>
      <c r="D89" s="574"/>
      <c r="E89" s="574"/>
      <c r="F89" s="574"/>
      <c r="G89" s="574"/>
      <c r="H89" s="574"/>
      <c r="I89" s="574"/>
      <c r="J89" s="574"/>
      <c r="K89" s="574"/>
      <c r="L89" s="574"/>
      <c r="M89" s="574"/>
      <c r="N89" s="574"/>
      <c r="O89" s="574"/>
      <c r="P89" s="574"/>
      <c r="Q89" s="574"/>
      <c r="R89" s="574"/>
      <c r="S89" s="574"/>
      <c r="T89" s="574"/>
      <c r="U89" s="574"/>
      <c r="V89" s="573"/>
      <c r="W89" s="573"/>
      <c r="Z89" s="331"/>
    </row>
    <row r="90" spans="1:26" ht="40.5" customHeight="1" thickBot="1" x14ac:dyDescent="0.2">
      <c r="A90" s="576" t="s">
        <v>1699</v>
      </c>
      <c r="B90" s="582" t="s">
        <v>1024</v>
      </c>
      <c r="C90" s="579"/>
      <c r="D90" s="578"/>
      <c r="E90" s="578"/>
      <c r="F90" s="578"/>
      <c r="G90" s="578"/>
      <c r="H90" s="578"/>
      <c r="I90" s="578"/>
      <c r="J90" s="578"/>
      <c r="K90" s="578"/>
      <c r="L90" s="578"/>
      <c r="M90" s="578"/>
      <c r="N90" s="577"/>
      <c r="O90" s="577"/>
      <c r="P90" s="577"/>
      <c r="Q90" s="577"/>
      <c r="R90" s="577"/>
      <c r="S90" s="577"/>
      <c r="T90" s="577"/>
      <c r="U90" s="577"/>
      <c r="V90" s="573"/>
      <c r="W90" s="573"/>
      <c r="Z90" s="331"/>
    </row>
    <row r="91" spans="1:26" ht="25.5" customHeight="1" thickBot="1" x14ac:dyDescent="0.2">
      <c r="A91" s="576" t="s">
        <v>1023</v>
      </c>
      <c r="B91" s="349"/>
      <c r="C91" s="575" t="s">
        <v>1018</v>
      </c>
      <c r="D91" s="575"/>
      <c r="E91" s="1282" t="s">
        <v>1017</v>
      </c>
      <c r="F91" s="1282"/>
      <c r="G91" s="1282"/>
      <c r="H91" s="1282"/>
      <c r="I91" s="1282"/>
      <c r="J91" s="1282"/>
      <c r="K91" s="1282"/>
      <c r="L91" s="1282"/>
      <c r="M91" s="1282"/>
      <c r="N91" s="1282"/>
      <c r="O91" s="1282"/>
      <c r="P91" s="1282"/>
      <c r="Q91" s="1282"/>
      <c r="R91" s="1282"/>
      <c r="S91" s="1282"/>
      <c r="T91" s="1282"/>
      <c r="U91" s="1282"/>
      <c r="V91" s="1282"/>
      <c r="W91" s="1282"/>
      <c r="Z91" s="331"/>
    </row>
    <row r="92" spans="1:26" ht="25.5" customHeight="1" thickBot="1" x14ac:dyDescent="0.2">
      <c r="A92" s="573"/>
      <c r="B92" s="573"/>
      <c r="C92" s="574"/>
      <c r="D92" s="574"/>
      <c r="E92" s="574"/>
      <c r="F92" s="574"/>
      <c r="G92" s="574"/>
      <c r="H92" s="574"/>
      <c r="I92" s="574"/>
      <c r="J92" s="574"/>
      <c r="K92" s="574"/>
      <c r="L92" s="574"/>
      <c r="M92" s="574"/>
      <c r="N92" s="574"/>
      <c r="O92" s="574"/>
      <c r="P92" s="574"/>
      <c r="Q92" s="574"/>
      <c r="R92" s="574"/>
      <c r="S92" s="574"/>
      <c r="T92" s="574"/>
      <c r="U92" s="574"/>
      <c r="V92" s="573"/>
      <c r="W92" s="573"/>
      <c r="Z92" s="331"/>
    </row>
    <row r="93" spans="1:26" ht="25.5" customHeight="1" thickBot="1" x14ac:dyDescent="0.2">
      <c r="A93" s="486">
        <v>1</v>
      </c>
      <c r="B93" s="1894" t="s">
        <v>1016</v>
      </c>
      <c r="C93" s="1895"/>
      <c r="D93" s="1441"/>
      <c r="E93" s="1572"/>
      <c r="F93" s="1572"/>
      <c r="G93" s="1572"/>
      <c r="H93" s="1572"/>
      <c r="I93" s="1572"/>
      <c r="J93" s="1572"/>
      <c r="K93" s="1572"/>
      <c r="L93" s="1572"/>
      <c r="M93" s="1572"/>
      <c r="N93" s="1572"/>
      <c r="O93" s="1572"/>
      <c r="P93" s="1572"/>
      <c r="Q93" s="1572"/>
      <c r="R93" s="1572"/>
      <c r="S93" s="1572"/>
      <c r="T93" s="1572"/>
      <c r="U93" s="1572"/>
      <c r="V93" s="1572"/>
      <c r="W93" s="1442"/>
      <c r="Z93" s="331"/>
    </row>
    <row r="94" spans="1:26" ht="25.5" customHeight="1" thickBot="1" x14ac:dyDescent="0.2">
      <c r="A94" s="486">
        <v>2</v>
      </c>
      <c r="B94" s="1583" t="s">
        <v>257</v>
      </c>
      <c r="C94" s="1584"/>
      <c r="D94" s="1441"/>
      <c r="E94" s="1572"/>
      <c r="F94" s="1572"/>
      <c r="G94" s="1572"/>
      <c r="H94" s="1572"/>
      <c r="I94" s="1572"/>
      <c r="J94" s="1572"/>
      <c r="K94" s="1572"/>
      <c r="L94" s="1572"/>
      <c r="M94" s="1572"/>
      <c r="N94" s="1572"/>
      <c r="O94" s="1572"/>
      <c r="P94" s="1572"/>
      <c r="Q94" s="1572"/>
      <c r="R94" s="1572"/>
      <c r="S94" s="1572"/>
      <c r="T94" s="1572"/>
      <c r="U94" s="1572"/>
      <c r="V94" s="1572"/>
      <c r="W94" s="1442"/>
      <c r="Z94" s="331"/>
    </row>
    <row r="95" spans="1:26" ht="25.5" customHeight="1" thickBot="1" x14ac:dyDescent="0.2">
      <c r="A95" s="1614">
        <v>3</v>
      </c>
      <c r="B95" s="1813" t="s">
        <v>1015</v>
      </c>
      <c r="C95" s="297" t="s">
        <v>76</v>
      </c>
      <c r="D95" s="1441"/>
      <c r="E95" s="1572"/>
      <c r="F95" s="1572"/>
      <c r="G95" s="1572"/>
      <c r="H95" s="1572"/>
      <c r="I95" s="1572"/>
      <c r="J95" s="1572"/>
      <c r="K95" s="1572"/>
      <c r="L95" s="1572"/>
      <c r="M95" s="1572"/>
      <c r="N95" s="1572"/>
      <c r="O95" s="1572"/>
      <c r="P95" s="1572"/>
      <c r="Q95" s="1572"/>
      <c r="R95" s="1572"/>
      <c r="S95" s="1572"/>
      <c r="T95" s="1572"/>
      <c r="U95" s="1572"/>
      <c r="V95" s="1572"/>
      <c r="W95" s="1442"/>
      <c r="Z95" s="331"/>
    </row>
    <row r="96" spans="1:26" ht="33" customHeight="1" thickBot="1" x14ac:dyDescent="0.2">
      <c r="A96" s="1615"/>
      <c r="B96" s="1814"/>
      <c r="C96" s="306" t="s">
        <v>328</v>
      </c>
      <c r="D96" s="1441"/>
      <c r="E96" s="1572"/>
      <c r="F96" s="1572"/>
      <c r="G96" s="1572"/>
      <c r="H96" s="1572"/>
      <c r="I96" s="1572"/>
      <c r="J96" s="1572"/>
      <c r="K96" s="1572"/>
      <c r="L96" s="1572"/>
      <c r="M96" s="1572"/>
      <c r="N96" s="1572"/>
      <c r="O96" s="1572"/>
      <c r="P96" s="1572"/>
      <c r="Q96" s="1572"/>
      <c r="R96" s="1572"/>
      <c r="S96" s="1572"/>
      <c r="T96" s="1572"/>
      <c r="U96" s="1572"/>
      <c r="V96" s="1572"/>
      <c r="W96" s="1442"/>
      <c r="Z96" s="331"/>
    </row>
    <row r="97" spans="1:26" ht="18" customHeight="1" thickBot="1" x14ac:dyDescent="0.2">
      <c r="A97" s="486">
        <v>4</v>
      </c>
      <c r="B97" s="1583" t="s">
        <v>1013</v>
      </c>
      <c r="C97" s="1584"/>
      <c r="D97" s="1893"/>
      <c r="E97" s="1893"/>
      <c r="F97" s="1893"/>
      <c r="G97" s="1893"/>
      <c r="H97" s="1893"/>
      <c r="I97" s="1893"/>
      <c r="J97" s="1893"/>
      <c r="K97" s="1893"/>
      <c r="L97" s="1893"/>
      <c r="M97" s="1893"/>
      <c r="N97" s="1893"/>
      <c r="O97" s="1893"/>
      <c r="P97" s="1893"/>
      <c r="Q97" s="1893"/>
      <c r="R97" s="1893"/>
      <c r="S97" s="1893"/>
      <c r="T97" s="1893"/>
      <c r="U97" s="1893"/>
      <c r="V97" s="1893"/>
      <c r="W97" s="1330"/>
      <c r="X97" s="281"/>
      <c r="Y97" s="281"/>
      <c r="Z97" s="331"/>
    </row>
    <row r="98" spans="1:26" ht="20.25" customHeight="1" thickBot="1" x14ac:dyDescent="0.2">
      <c r="A98" s="1607">
        <v>5</v>
      </c>
      <c r="B98" s="1577" t="s">
        <v>1012</v>
      </c>
      <c r="C98" s="1578"/>
      <c r="D98" s="1579"/>
      <c r="E98" s="1579"/>
      <c r="F98" s="1579"/>
      <c r="G98" s="1579"/>
      <c r="H98" s="1579"/>
      <c r="I98" s="1579"/>
      <c r="J98" s="1579"/>
      <c r="K98" s="1579"/>
      <c r="L98" s="1579"/>
      <c r="M98" s="1579"/>
      <c r="N98" s="1579"/>
      <c r="O98" s="1579"/>
      <c r="P98" s="1579"/>
      <c r="Q98" s="1579"/>
      <c r="R98" s="1579"/>
      <c r="S98" s="1579"/>
      <c r="T98" s="1579"/>
      <c r="U98" s="1579"/>
      <c r="V98" s="1579"/>
      <c r="W98" s="1330"/>
      <c r="X98" s="19"/>
      <c r="Y98" s="19"/>
      <c r="Z98" s="331"/>
    </row>
    <row r="99" spans="1:26" s="269" customFormat="1" ht="25.5" customHeight="1" thickBot="1" x14ac:dyDescent="0.2">
      <c r="A99" s="1608"/>
      <c r="B99" s="1575" t="s">
        <v>255</v>
      </c>
      <c r="C99" s="1576"/>
      <c r="D99" s="1688"/>
      <c r="E99" s="1689"/>
      <c r="F99" s="1689"/>
      <c r="G99" s="1689"/>
      <c r="H99" s="1689"/>
      <c r="I99" s="1689"/>
      <c r="J99" s="1689"/>
      <c r="K99" s="1689"/>
      <c r="L99" s="1689"/>
      <c r="M99" s="1689"/>
      <c r="N99" s="1689"/>
      <c r="O99" s="1689"/>
      <c r="P99" s="1689"/>
      <c r="Q99" s="1689"/>
      <c r="R99" s="1689"/>
      <c r="S99" s="1689"/>
      <c r="T99" s="1689"/>
      <c r="U99" s="1689"/>
      <c r="V99" s="1689"/>
      <c r="W99" s="1690"/>
      <c r="Z99" s="331"/>
    </row>
    <row r="100" spans="1:26" ht="27.75" customHeight="1" thickBot="1" x14ac:dyDescent="0.2">
      <c r="A100" s="1609"/>
      <c r="B100" s="1610" t="s">
        <v>1666</v>
      </c>
      <c r="C100" s="1891"/>
      <c r="D100" s="1688"/>
      <c r="E100" s="1689"/>
      <c r="F100" s="1689"/>
      <c r="G100" s="1689"/>
      <c r="H100" s="1689"/>
      <c r="I100" s="1689"/>
      <c r="J100" s="1689"/>
      <c r="K100" s="1689"/>
      <c r="L100" s="1689"/>
      <c r="M100" s="1690"/>
      <c r="N100" s="1626" t="s">
        <v>254</v>
      </c>
      <c r="O100" s="1627"/>
      <c r="P100" s="1628"/>
      <c r="Q100" s="1596"/>
      <c r="R100" s="1596"/>
      <c r="S100" s="1596"/>
      <c r="T100" s="1596"/>
      <c r="U100" s="1596"/>
      <c r="V100" s="1596"/>
      <c r="W100" s="1348"/>
      <c r="X100" s="281"/>
      <c r="Y100" s="281"/>
      <c r="Z100" s="331"/>
    </row>
    <row r="101" spans="1:26" ht="50.1" customHeight="1" thickBot="1" x14ac:dyDescent="0.2">
      <c r="A101" s="1607">
        <v>6</v>
      </c>
      <c r="B101" s="1577" t="s">
        <v>1011</v>
      </c>
      <c r="C101" s="1578"/>
      <c r="D101" s="1892"/>
      <c r="E101" s="1892"/>
      <c r="F101" s="1892"/>
      <c r="G101" s="1892"/>
      <c r="H101" s="1892"/>
      <c r="I101" s="1892"/>
      <c r="J101" s="1892"/>
      <c r="K101" s="1892"/>
      <c r="L101" s="1892"/>
      <c r="M101" s="1892"/>
      <c r="N101" s="1892"/>
      <c r="O101" s="1892"/>
      <c r="P101" s="1892"/>
      <c r="Q101" s="1892"/>
      <c r="R101" s="1892"/>
      <c r="S101" s="1892"/>
      <c r="T101" s="1892"/>
      <c r="U101" s="1892"/>
      <c r="V101" s="1892"/>
      <c r="W101" s="1330"/>
      <c r="Z101" s="331"/>
    </row>
    <row r="102" spans="1:26" ht="39.75" customHeight="1" thickBot="1" x14ac:dyDescent="0.2">
      <c r="A102" s="1608"/>
      <c r="B102" s="1575" t="s">
        <v>255</v>
      </c>
      <c r="C102" s="1576"/>
      <c r="D102" s="1688"/>
      <c r="E102" s="1689"/>
      <c r="F102" s="1689"/>
      <c r="G102" s="1689"/>
      <c r="H102" s="1689"/>
      <c r="I102" s="1689"/>
      <c r="J102" s="1689"/>
      <c r="K102" s="1689"/>
      <c r="L102" s="1689"/>
      <c r="M102" s="1689"/>
      <c r="N102" s="1689"/>
      <c r="O102" s="1689"/>
      <c r="P102" s="1689"/>
      <c r="Q102" s="1689"/>
      <c r="R102" s="1689"/>
      <c r="S102" s="1689"/>
      <c r="T102" s="1689"/>
      <c r="U102" s="1689"/>
      <c r="V102" s="1689"/>
      <c r="W102" s="1690"/>
      <c r="Z102" s="331"/>
    </row>
    <row r="103" spans="1:26" ht="25.5" customHeight="1" thickBot="1" x14ac:dyDescent="0.2">
      <c r="A103" s="1609"/>
      <c r="B103" s="1610" t="s">
        <v>1667</v>
      </c>
      <c r="C103" s="1891"/>
      <c r="D103" s="1688"/>
      <c r="E103" s="1689"/>
      <c r="F103" s="1689"/>
      <c r="G103" s="1689"/>
      <c r="H103" s="1689"/>
      <c r="I103" s="1689"/>
      <c r="J103" s="1689"/>
      <c r="K103" s="1689"/>
      <c r="L103" s="1689"/>
      <c r="M103" s="1690"/>
      <c r="N103" s="1627" t="s">
        <v>254</v>
      </c>
      <c r="O103" s="1627"/>
      <c r="P103" s="1627"/>
      <c r="Q103" s="1596"/>
      <c r="R103" s="1596"/>
      <c r="S103" s="1596"/>
      <c r="T103" s="1596"/>
      <c r="U103" s="1596"/>
      <c r="V103" s="1596"/>
      <c r="W103" s="1348"/>
      <c r="Z103" s="331"/>
    </row>
    <row r="104" spans="1:26" ht="20.25" customHeight="1" thickBot="1" x14ac:dyDescent="0.2">
      <c r="A104" s="573"/>
      <c r="B104" s="573"/>
      <c r="C104" s="574"/>
      <c r="D104" s="574"/>
      <c r="E104" s="574"/>
      <c r="F104" s="574"/>
      <c r="G104" s="574"/>
      <c r="H104" s="574"/>
      <c r="I104" s="574"/>
      <c r="J104" s="574"/>
      <c r="K104" s="574"/>
      <c r="L104" s="574"/>
      <c r="M104" s="574"/>
      <c r="N104" s="574"/>
      <c r="O104" s="574"/>
      <c r="P104" s="574"/>
      <c r="Q104" s="574"/>
      <c r="R104" s="574"/>
      <c r="S104" s="574"/>
      <c r="T104" s="574"/>
      <c r="U104" s="574"/>
      <c r="V104" s="573"/>
      <c r="W104" s="573"/>
      <c r="Z104" s="331"/>
    </row>
    <row r="105" spans="1:26" ht="25.5" customHeight="1" thickBot="1" x14ac:dyDescent="0.2">
      <c r="A105" s="576" t="s">
        <v>1021</v>
      </c>
      <c r="B105" s="349"/>
      <c r="C105" s="575" t="s">
        <v>1018</v>
      </c>
      <c r="D105" s="575"/>
      <c r="E105" s="1282" t="s">
        <v>1017</v>
      </c>
      <c r="F105" s="1282"/>
      <c r="G105" s="1282"/>
      <c r="H105" s="1282"/>
      <c r="I105" s="1282"/>
      <c r="J105" s="1282"/>
      <c r="K105" s="1282"/>
      <c r="L105" s="1282"/>
      <c r="M105" s="1282"/>
      <c r="N105" s="1282"/>
      <c r="O105" s="1282"/>
      <c r="P105" s="1282"/>
      <c r="Q105" s="1282"/>
      <c r="R105" s="1282"/>
      <c r="S105" s="1282"/>
      <c r="T105" s="1282"/>
      <c r="U105" s="1282"/>
      <c r="V105" s="1282"/>
      <c r="W105" s="1282"/>
      <c r="Z105" s="331"/>
    </row>
    <row r="106" spans="1:26" ht="25.5" customHeight="1" thickBot="1" x14ac:dyDescent="0.2">
      <c r="A106" s="573"/>
      <c r="B106" s="573"/>
      <c r="C106" s="574"/>
      <c r="D106" s="574"/>
      <c r="E106" s="574"/>
      <c r="F106" s="574"/>
      <c r="G106" s="574"/>
      <c r="H106" s="574"/>
      <c r="I106" s="574"/>
      <c r="J106" s="574"/>
      <c r="K106" s="574"/>
      <c r="L106" s="574"/>
      <c r="M106" s="574"/>
      <c r="N106" s="574"/>
      <c r="O106" s="574"/>
      <c r="P106" s="574"/>
      <c r="Q106" s="574"/>
      <c r="R106" s="574"/>
      <c r="S106" s="574"/>
      <c r="T106" s="574"/>
      <c r="U106" s="574"/>
      <c r="V106" s="573"/>
      <c r="W106" s="573"/>
      <c r="Z106" s="331"/>
    </row>
    <row r="107" spans="1:26" ht="25.5" customHeight="1" thickBot="1" x14ac:dyDescent="0.2">
      <c r="A107" s="486">
        <v>1</v>
      </c>
      <c r="B107" s="1894" t="s">
        <v>1016</v>
      </c>
      <c r="C107" s="1895"/>
      <c r="D107" s="1441"/>
      <c r="E107" s="1572"/>
      <c r="F107" s="1572"/>
      <c r="G107" s="1572"/>
      <c r="H107" s="1572"/>
      <c r="I107" s="1572"/>
      <c r="J107" s="1572"/>
      <c r="K107" s="1572"/>
      <c r="L107" s="1572"/>
      <c r="M107" s="1572"/>
      <c r="N107" s="1572"/>
      <c r="O107" s="1572"/>
      <c r="P107" s="1572"/>
      <c r="Q107" s="1572"/>
      <c r="R107" s="1572"/>
      <c r="S107" s="1572"/>
      <c r="T107" s="1572"/>
      <c r="U107" s="1572"/>
      <c r="V107" s="1572"/>
      <c r="W107" s="1442"/>
      <c r="Z107" s="331"/>
    </row>
    <row r="108" spans="1:26" ht="25.5" customHeight="1" thickBot="1" x14ac:dyDescent="0.2">
      <c r="A108" s="486">
        <v>2</v>
      </c>
      <c r="B108" s="1583" t="s">
        <v>257</v>
      </c>
      <c r="C108" s="1584"/>
      <c r="D108" s="1441"/>
      <c r="E108" s="1572"/>
      <c r="F108" s="1572"/>
      <c r="G108" s="1572"/>
      <c r="H108" s="1572"/>
      <c r="I108" s="1572"/>
      <c r="J108" s="1572"/>
      <c r="K108" s="1572"/>
      <c r="L108" s="1572"/>
      <c r="M108" s="1572"/>
      <c r="N108" s="1572"/>
      <c r="O108" s="1572"/>
      <c r="P108" s="1572"/>
      <c r="Q108" s="1572"/>
      <c r="R108" s="1572"/>
      <c r="S108" s="1572"/>
      <c r="T108" s="1572"/>
      <c r="U108" s="1572"/>
      <c r="V108" s="1572"/>
      <c r="W108" s="1442"/>
      <c r="Z108" s="331"/>
    </row>
    <row r="109" spans="1:26" ht="25.5" customHeight="1" thickBot="1" x14ac:dyDescent="0.2">
      <c r="A109" s="1614">
        <v>3</v>
      </c>
      <c r="B109" s="1813" t="s">
        <v>1015</v>
      </c>
      <c r="C109" s="297" t="s">
        <v>76</v>
      </c>
      <c r="D109" s="1441"/>
      <c r="E109" s="1572"/>
      <c r="F109" s="1572"/>
      <c r="G109" s="1572"/>
      <c r="H109" s="1572"/>
      <c r="I109" s="1572"/>
      <c r="J109" s="1572"/>
      <c r="K109" s="1572"/>
      <c r="L109" s="1572"/>
      <c r="M109" s="1572"/>
      <c r="N109" s="1572"/>
      <c r="O109" s="1572"/>
      <c r="P109" s="1572"/>
      <c r="Q109" s="1572"/>
      <c r="R109" s="1572"/>
      <c r="S109" s="1572"/>
      <c r="T109" s="1572"/>
      <c r="U109" s="1572"/>
      <c r="V109" s="1572"/>
      <c r="W109" s="1442"/>
      <c r="Z109" s="331"/>
    </row>
    <row r="110" spans="1:26" ht="33" customHeight="1" thickBot="1" x14ac:dyDescent="0.2">
      <c r="A110" s="1615"/>
      <c r="B110" s="1814"/>
      <c r="C110" s="306" t="s">
        <v>328</v>
      </c>
      <c r="D110" s="1441"/>
      <c r="E110" s="1572"/>
      <c r="F110" s="1572"/>
      <c r="G110" s="1572"/>
      <c r="H110" s="1572"/>
      <c r="I110" s="1572"/>
      <c r="J110" s="1572"/>
      <c r="K110" s="1572"/>
      <c r="L110" s="1572"/>
      <c r="M110" s="1572"/>
      <c r="N110" s="1572"/>
      <c r="O110" s="1572"/>
      <c r="P110" s="1572"/>
      <c r="Q110" s="1572"/>
      <c r="R110" s="1572"/>
      <c r="S110" s="1572"/>
      <c r="T110" s="1572"/>
      <c r="U110" s="1572"/>
      <c r="V110" s="1572"/>
      <c r="W110" s="1442"/>
      <c r="Z110" s="331"/>
    </row>
    <row r="111" spans="1:26" ht="18" customHeight="1" thickBot="1" x14ac:dyDescent="0.2">
      <c r="A111" s="486">
        <v>4</v>
      </c>
      <c r="B111" s="1583" t="s">
        <v>1013</v>
      </c>
      <c r="C111" s="1584"/>
      <c r="D111" s="1893"/>
      <c r="E111" s="1893"/>
      <c r="F111" s="1893"/>
      <c r="G111" s="1893"/>
      <c r="H111" s="1893"/>
      <c r="I111" s="1893"/>
      <c r="J111" s="1893"/>
      <c r="K111" s="1893"/>
      <c r="L111" s="1893"/>
      <c r="M111" s="1893"/>
      <c r="N111" s="1893"/>
      <c r="O111" s="1893"/>
      <c r="P111" s="1893"/>
      <c r="Q111" s="1893"/>
      <c r="R111" s="1893"/>
      <c r="S111" s="1893"/>
      <c r="T111" s="1893"/>
      <c r="U111" s="1893"/>
      <c r="V111" s="1893"/>
      <c r="W111" s="1330"/>
      <c r="X111" s="281"/>
      <c r="Y111" s="281"/>
      <c r="Z111" s="331"/>
    </row>
    <row r="112" spans="1:26" ht="20.25" customHeight="1" thickBot="1" x14ac:dyDescent="0.2">
      <c r="A112" s="1607">
        <v>5</v>
      </c>
      <c r="B112" s="1577" t="s">
        <v>1012</v>
      </c>
      <c r="C112" s="1578"/>
      <c r="D112" s="1579"/>
      <c r="E112" s="1579"/>
      <c r="F112" s="1579"/>
      <c r="G112" s="1579"/>
      <c r="H112" s="1579"/>
      <c r="I112" s="1579"/>
      <c r="J112" s="1579"/>
      <c r="K112" s="1579"/>
      <c r="L112" s="1579"/>
      <c r="M112" s="1579"/>
      <c r="N112" s="1579"/>
      <c r="O112" s="1579"/>
      <c r="P112" s="1579"/>
      <c r="Q112" s="1579"/>
      <c r="R112" s="1579"/>
      <c r="S112" s="1579"/>
      <c r="T112" s="1579"/>
      <c r="U112" s="1579"/>
      <c r="V112" s="1579"/>
      <c r="W112" s="1330"/>
      <c r="X112" s="19"/>
      <c r="Y112" s="19"/>
      <c r="Z112" s="331"/>
    </row>
    <row r="113" spans="1:26" s="269" customFormat="1" ht="25.5" customHeight="1" thickBot="1" x14ac:dyDescent="0.2">
      <c r="A113" s="1608"/>
      <c r="B113" s="1575" t="s">
        <v>255</v>
      </c>
      <c r="C113" s="1576"/>
      <c r="D113" s="1688"/>
      <c r="E113" s="1689"/>
      <c r="F113" s="1689"/>
      <c r="G113" s="1689"/>
      <c r="H113" s="1689"/>
      <c r="I113" s="1689"/>
      <c r="J113" s="1689"/>
      <c r="K113" s="1689"/>
      <c r="L113" s="1689"/>
      <c r="M113" s="1689"/>
      <c r="N113" s="1689"/>
      <c r="O113" s="1689"/>
      <c r="P113" s="1689"/>
      <c r="Q113" s="1689"/>
      <c r="R113" s="1689"/>
      <c r="S113" s="1689"/>
      <c r="T113" s="1689"/>
      <c r="U113" s="1689"/>
      <c r="V113" s="1689"/>
      <c r="W113" s="1690"/>
      <c r="Z113" s="331"/>
    </row>
    <row r="114" spans="1:26" ht="27.75" customHeight="1" thickBot="1" x14ac:dyDescent="0.2">
      <c r="A114" s="1609"/>
      <c r="B114" s="1610" t="s">
        <v>1666</v>
      </c>
      <c r="C114" s="1891"/>
      <c r="D114" s="1688"/>
      <c r="E114" s="1689"/>
      <c r="F114" s="1689"/>
      <c r="G114" s="1689"/>
      <c r="H114" s="1689"/>
      <c r="I114" s="1689"/>
      <c r="J114" s="1689"/>
      <c r="K114" s="1689"/>
      <c r="L114" s="1689"/>
      <c r="M114" s="1690"/>
      <c r="N114" s="1626" t="s">
        <v>254</v>
      </c>
      <c r="O114" s="1627"/>
      <c r="P114" s="1628"/>
      <c r="Q114" s="1596"/>
      <c r="R114" s="1596"/>
      <c r="S114" s="1596"/>
      <c r="T114" s="1596"/>
      <c r="U114" s="1596"/>
      <c r="V114" s="1596"/>
      <c r="W114" s="1348"/>
      <c r="X114" s="281"/>
      <c r="Y114" s="281"/>
      <c r="Z114" s="331"/>
    </row>
    <row r="115" spans="1:26" ht="50.1" customHeight="1" thickBot="1" x14ac:dyDescent="0.2">
      <c r="A115" s="1607">
        <v>6</v>
      </c>
      <c r="B115" s="1577" t="s">
        <v>1011</v>
      </c>
      <c r="C115" s="1578"/>
      <c r="D115" s="1892"/>
      <c r="E115" s="1892"/>
      <c r="F115" s="1892"/>
      <c r="G115" s="1892"/>
      <c r="H115" s="1892"/>
      <c r="I115" s="1892"/>
      <c r="J115" s="1892"/>
      <c r="K115" s="1892"/>
      <c r="L115" s="1892"/>
      <c r="M115" s="1892"/>
      <c r="N115" s="1892"/>
      <c r="O115" s="1892"/>
      <c r="P115" s="1892"/>
      <c r="Q115" s="1892"/>
      <c r="R115" s="1892"/>
      <c r="S115" s="1892"/>
      <c r="T115" s="1892"/>
      <c r="U115" s="1892"/>
      <c r="V115" s="1892"/>
      <c r="W115" s="1330"/>
      <c r="Z115" s="331"/>
    </row>
    <row r="116" spans="1:26" ht="39.75" customHeight="1" thickBot="1" x14ac:dyDescent="0.2">
      <c r="A116" s="1608"/>
      <c r="B116" s="1575" t="s">
        <v>255</v>
      </c>
      <c r="C116" s="1613"/>
      <c r="D116" s="1688"/>
      <c r="E116" s="1689"/>
      <c r="F116" s="1689"/>
      <c r="G116" s="1689"/>
      <c r="H116" s="1689"/>
      <c r="I116" s="1689"/>
      <c r="J116" s="1689"/>
      <c r="K116" s="1689"/>
      <c r="L116" s="1689"/>
      <c r="M116" s="1689"/>
      <c r="N116" s="1689"/>
      <c r="O116" s="1689"/>
      <c r="P116" s="1689"/>
      <c r="Q116" s="1689"/>
      <c r="R116" s="1689"/>
      <c r="S116" s="1689"/>
      <c r="T116" s="1689"/>
      <c r="U116" s="1689"/>
      <c r="V116" s="1689"/>
      <c r="W116" s="1690"/>
      <c r="Z116" s="331"/>
    </row>
    <row r="117" spans="1:26" ht="25.5" customHeight="1" thickBot="1" x14ac:dyDescent="0.2">
      <c r="A117" s="1609"/>
      <c r="B117" s="1610" t="s">
        <v>1667</v>
      </c>
      <c r="C117" s="1891"/>
      <c r="D117" s="1688"/>
      <c r="E117" s="1689"/>
      <c r="F117" s="1689"/>
      <c r="G117" s="1689"/>
      <c r="H117" s="1689"/>
      <c r="I117" s="1689"/>
      <c r="J117" s="1689"/>
      <c r="K117" s="1689"/>
      <c r="L117" s="1689"/>
      <c r="M117" s="1690"/>
      <c r="N117" s="1627" t="s">
        <v>254</v>
      </c>
      <c r="O117" s="1627"/>
      <c r="P117" s="1627"/>
      <c r="Q117" s="1596"/>
      <c r="R117" s="1596"/>
      <c r="S117" s="1596"/>
      <c r="T117" s="1596"/>
      <c r="U117" s="1596"/>
      <c r="V117" s="1596"/>
      <c r="W117" s="1348"/>
      <c r="Z117" s="331"/>
    </row>
    <row r="118" spans="1:26" ht="20.25" customHeight="1" thickBot="1" x14ac:dyDescent="0.2">
      <c r="A118" s="573"/>
      <c r="B118" s="573"/>
      <c r="C118" s="574"/>
      <c r="D118" s="574"/>
      <c r="E118" s="574"/>
      <c r="F118" s="574"/>
      <c r="G118" s="574"/>
      <c r="H118" s="574"/>
      <c r="I118" s="574"/>
      <c r="J118" s="574"/>
      <c r="K118" s="574"/>
      <c r="L118" s="574"/>
      <c r="M118" s="574"/>
      <c r="N118" s="574"/>
      <c r="O118" s="574"/>
      <c r="P118" s="574"/>
      <c r="Q118" s="574"/>
      <c r="R118" s="574"/>
      <c r="S118" s="574"/>
      <c r="T118" s="574"/>
      <c r="U118" s="574"/>
      <c r="V118" s="573"/>
      <c r="W118" s="573"/>
      <c r="Z118" s="331"/>
    </row>
    <row r="119" spans="1:26" ht="25.5" customHeight="1" thickBot="1" x14ac:dyDescent="0.2">
      <c r="A119" s="576" t="s">
        <v>1020</v>
      </c>
      <c r="B119" s="349"/>
      <c r="C119" s="575" t="s">
        <v>1018</v>
      </c>
      <c r="D119" s="575"/>
      <c r="E119" s="1319" t="s">
        <v>1017</v>
      </c>
      <c r="F119" s="1319"/>
      <c r="G119" s="1319"/>
      <c r="H119" s="1319"/>
      <c r="I119" s="1319"/>
      <c r="J119" s="1319"/>
      <c r="K119" s="1319"/>
      <c r="L119" s="1319"/>
      <c r="M119" s="1319"/>
      <c r="N119" s="1319"/>
      <c r="O119" s="1319"/>
      <c r="P119" s="1319"/>
      <c r="Q119" s="1319"/>
      <c r="R119" s="1319"/>
      <c r="S119" s="1319"/>
      <c r="T119" s="1319"/>
      <c r="U119" s="1319"/>
      <c r="V119" s="1319"/>
      <c r="W119" s="1319"/>
      <c r="Z119" s="331"/>
    </row>
    <row r="120" spans="1:26" ht="25.5" customHeight="1" thickBot="1" x14ac:dyDescent="0.2">
      <c r="A120" s="573"/>
      <c r="B120" s="573"/>
      <c r="C120" s="574"/>
      <c r="D120" s="574"/>
      <c r="E120" s="574"/>
      <c r="F120" s="574"/>
      <c r="G120" s="574"/>
      <c r="H120" s="574"/>
      <c r="I120" s="574"/>
      <c r="J120" s="574"/>
      <c r="K120" s="574"/>
      <c r="L120" s="574"/>
      <c r="M120" s="574"/>
      <c r="N120" s="574"/>
      <c r="O120" s="574"/>
      <c r="P120" s="574"/>
      <c r="Q120" s="574"/>
      <c r="R120" s="574"/>
      <c r="S120" s="574"/>
      <c r="T120" s="574"/>
      <c r="U120" s="574"/>
      <c r="V120" s="573"/>
      <c r="W120" s="573"/>
      <c r="Z120" s="331"/>
    </row>
    <row r="121" spans="1:26" ht="25.5" customHeight="1" thickBot="1" x14ac:dyDescent="0.2">
      <c r="A121" s="486">
        <v>1</v>
      </c>
      <c r="B121" s="1894" t="s">
        <v>1016</v>
      </c>
      <c r="C121" s="1895"/>
      <c r="D121" s="1441"/>
      <c r="E121" s="1572"/>
      <c r="F121" s="1572"/>
      <c r="G121" s="1572"/>
      <c r="H121" s="1572"/>
      <c r="I121" s="1572"/>
      <c r="J121" s="1572"/>
      <c r="K121" s="1572"/>
      <c r="L121" s="1572"/>
      <c r="M121" s="1572"/>
      <c r="N121" s="1572"/>
      <c r="O121" s="1572"/>
      <c r="P121" s="1572"/>
      <c r="Q121" s="1572"/>
      <c r="R121" s="1572"/>
      <c r="S121" s="1572"/>
      <c r="T121" s="1572"/>
      <c r="U121" s="1572"/>
      <c r="V121" s="1572"/>
      <c r="W121" s="1442"/>
      <c r="Z121" s="331"/>
    </row>
    <row r="122" spans="1:26" ht="25.5" customHeight="1" thickBot="1" x14ac:dyDescent="0.2">
      <c r="A122" s="486">
        <v>2</v>
      </c>
      <c r="B122" s="1583" t="s">
        <v>257</v>
      </c>
      <c r="C122" s="1584"/>
      <c r="D122" s="1441"/>
      <c r="E122" s="1572"/>
      <c r="F122" s="1572"/>
      <c r="G122" s="1572"/>
      <c r="H122" s="1572"/>
      <c r="I122" s="1572"/>
      <c r="J122" s="1572"/>
      <c r="K122" s="1572"/>
      <c r="L122" s="1572"/>
      <c r="M122" s="1572"/>
      <c r="N122" s="1572"/>
      <c r="O122" s="1572"/>
      <c r="P122" s="1572"/>
      <c r="Q122" s="1572"/>
      <c r="R122" s="1572"/>
      <c r="S122" s="1572"/>
      <c r="T122" s="1572"/>
      <c r="U122" s="1572"/>
      <c r="V122" s="1572"/>
      <c r="W122" s="1442"/>
      <c r="Z122" s="331"/>
    </row>
    <row r="123" spans="1:26" ht="25.5" customHeight="1" thickBot="1" x14ac:dyDescent="0.2">
      <c r="A123" s="1614">
        <v>3</v>
      </c>
      <c r="B123" s="1813" t="s">
        <v>1015</v>
      </c>
      <c r="C123" s="297" t="s">
        <v>76</v>
      </c>
      <c r="D123" s="1441"/>
      <c r="E123" s="1572"/>
      <c r="F123" s="1572"/>
      <c r="G123" s="1572"/>
      <c r="H123" s="1572"/>
      <c r="I123" s="1572"/>
      <c r="J123" s="1572"/>
      <c r="K123" s="1572"/>
      <c r="L123" s="1572"/>
      <c r="M123" s="1572"/>
      <c r="N123" s="1572"/>
      <c r="O123" s="1572"/>
      <c r="P123" s="1572"/>
      <c r="Q123" s="1572"/>
      <c r="R123" s="1572"/>
      <c r="S123" s="1572"/>
      <c r="T123" s="1572"/>
      <c r="U123" s="1572"/>
      <c r="V123" s="1572"/>
      <c r="W123" s="1442"/>
      <c r="Z123" s="331"/>
    </row>
    <row r="124" spans="1:26" ht="33" customHeight="1" thickBot="1" x14ac:dyDescent="0.2">
      <c r="A124" s="1615"/>
      <c r="B124" s="1814"/>
      <c r="C124" s="306" t="s">
        <v>328</v>
      </c>
      <c r="D124" s="1441"/>
      <c r="E124" s="1572"/>
      <c r="F124" s="1572"/>
      <c r="G124" s="1572"/>
      <c r="H124" s="1572"/>
      <c r="I124" s="1572"/>
      <c r="J124" s="1572"/>
      <c r="K124" s="1572"/>
      <c r="L124" s="1572"/>
      <c r="M124" s="1572"/>
      <c r="N124" s="1572"/>
      <c r="O124" s="1572"/>
      <c r="P124" s="1572"/>
      <c r="Q124" s="1572"/>
      <c r="R124" s="1572"/>
      <c r="S124" s="1572"/>
      <c r="T124" s="1572"/>
      <c r="U124" s="1572"/>
      <c r="V124" s="1572"/>
      <c r="W124" s="1442"/>
      <c r="Z124" s="331"/>
    </row>
    <row r="125" spans="1:26" ht="18" customHeight="1" thickBot="1" x14ac:dyDescent="0.2">
      <c r="A125" s="486">
        <v>4</v>
      </c>
      <c r="B125" s="1583" t="s">
        <v>1013</v>
      </c>
      <c r="C125" s="1584"/>
      <c r="D125" s="1893"/>
      <c r="E125" s="1893"/>
      <c r="F125" s="1893"/>
      <c r="G125" s="1893"/>
      <c r="H125" s="1893"/>
      <c r="I125" s="1893"/>
      <c r="J125" s="1893"/>
      <c r="K125" s="1893"/>
      <c r="L125" s="1893"/>
      <c r="M125" s="1893"/>
      <c r="N125" s="1893"/>
      <c r="O125" s="1893"/>
      <c r="P125" s="1893"/>
      <c r="Q125" s="1893"/>
      <c r="R125" s="1893"/>
      <c r="S125" s="1893"/>
      <c r="T125" s="1893"/>
      <c r="U125" s="1893"/>
      <c r="V125" s="1893"/>
      <c r="W125" s="1330"/>
      <c r="X125" s="281"/>
      <c r="Y125" s="281"/>
      <c r="Z125" s="331"/>
    </row>
    <row r="126" spans="1:26" ht="20.25" customHeight="1" thickBot="1" x14ac:dyDescent="0.2">
      <c r="A126" s="1607">
        <v>5</v>
      </c>
      <c r="B126" s="1577" t="s">
        <v>1012</v>
      </c>
      <c r="C126" s="1578"/>
      <c r="D126" s="1579"/>
      <c r="E126" s="1579"/>
      <c r="F126" s="1579"/>
      <c r="G126" s="1579"/>
      <c r="H126" s="1579"/>
      <c r="I126" s="1579"/>
      <c r="J126" s="1579"/>
      <c r="K126" s="1579"/>
      <c r="L126" s="1579"/>
      <c r="M126" s="1579"/>
      <c r="N126" s="1579"/>
      <c r="O126" s="1579"/>
      <c r="P126" s="1579"/>
      <c r="Q126" s="1579"/>
      <c r="R126" s="1579"/>
      <c r="S126" s="1579"/>
      <c r="T126" s="1579"/>
      <c r="U126" s="1579"/>
      <c r="V126" s="1579"/>
      <c r="W126" s="1330"/>
      <c r="X126" s="19"/>
      <c r="Y126" s="19"/>
      <c r="Z126" s="331"/>
    </row>
    <row r="127" spans="1:26" s="269" customFormat="1" ht="25.5" customHeight="1" thickBot="1" x14ac:dyDescent="0.2">
      <c r="A127" s="1608"/>
      <c r="B127" s="1575" t="s">
        <v>255</v>
      </c>
      <c r="C127" s="1576"/>
      <c r="D127" s="1688"/>
      <c r="E127" s="1689"/>
      <c r="F127" s="1689"/>
      <c r="G127" s="1689"/>
      <c r="H127" s="1689"/>
      <c r="I127" s="1689"/>
      <c r="J127" s="1689"/>
      <c r="K127" s="1689"/>
      <c r="L127" s="1689"/>
      <c r="M127" s="1689"/>
      <c r="N127" s="1689"/>
      <c r="O127" s="1689"/>
      <c r="P127" s="1689"/>
      <c r="Q127" s="1689"/>
      <c r="R127" s="1689"/>
      <c r="S127" s="1689"/>
      <c r="T127" s="1689"/>
      <c r="U127" s="1689"/>
      <c r="V127" s="1689"/>
      <c r="W127" s="1690"/>
      <c r="Z127" s="331"/>
    </row>
    <row r="128" spans="1:26" ht="27.75" customHeight="1" thickBot="1" x14ac:dyDescent="0.2">
      <c r="A128" s="1609"/>
      <c r="B128" s="1610" t="s">
        <v>1666</v>
      </c>
      <c r="C128" s="1891"/>
      <c r="D128" s="1688"/>
      <c r="E128" s="1689"/>
      <c r="F128" s="1689"/>
      <c r="G128" s="1689"/>
      <c r="H128" s="1689"/>
      <c r="I128" s="1689"/>
      <c r="J128" s="1689"/>
      <c r="K128" s="1689"/>
      <c r="L128" s="1689"/>
      <c r="M128" s="1690"/>
      <c r="N128" s="1626" t="s">
        <v>254</v>
      </c>
      <c r="O128" s="1627"/>
      <c r="P128" s="1628"/>
      <c r="Q128" s="1596"/>
      <c r="R128" s="1596"/>
      <c r="S128" s="1596"/>
      <c r="T128" s="1596"/>
      <c r="U128" s="1596"/>
      <c r="V128" s="1596"/>
      <c r="W128" s="1348"/>
      <c r="X128" s="281"/>
      <c r="Y128" s="281"/>
      <c r="Z128" s="331"/>
    </row>
    <row r="129" spans="1:26" ht="50.1" customHeight="1" thickBot="1" x14ac:dyDescent="0.2">
      <c r="A129" s="1607">
        <v>6</v>
      </c>
      <c r="B129" s="1577" t="s">
        <v>1011</v>
      </c>
      <c r="C129" s="1578"/>
      <c r="D129" s="1892"/>
      <c r="E129" s="1892"/>
      <c r="F129" s="1892"/>
      <c r="G129" s="1892"/>
      <c r="H129" s="1892"/>
      <c r="I129" s="1892"/>
      <c r="J129" s="1892"/>
      <c r="K129" s="1892"/>
      <c r="L129" s="1892"/>
      <c r="M129" s="1892"/>
      <c r="N129" s="1892"/>
      <c r="O129" s="1892"/>
      <c r="P129" s="1892"/>
      <c r="Q129" s="1892"/>
      <c r="R129" s="1892"/>
      <c r="S129" s="1892"/>
      <c r="T129" s="1892"/>
      <c r="U129" s="1892"/>
      <c r="V129" s="1892"/>
      <c r="W129" s="1330"/>
      <c r="Z129" s="331"/>
    </row>
    <row r="130" spans="1:26" ht="39.75" customHeight="1" thickBot="1" x14ac:dyDescent="0.2">
      <c r="A130" s="1608"/>
      <c r="B130" s="1575" t="s">
        <v>255</v>
      </c>
      <c r="C130" s="1613"/>
      <c r="D130" s="1688"/>
      <c r="E130" s="1689"/>
      <c r="F130" s="1689"/>
      <c r="G130" s="1689"/>
      <c r="H130" s="1689"/>
      <c r="I130" s="1689"/>
      <c r="J130" s="1689"/>
      <c r="K130" s="1689"/>
      <c r="L130" s="1689"/>
      <c r="M130" s="1689"/>
      <c r="N130" s="1689"/>
      <c r="O130" s="1689"/>
      <c r="P130" s="1689"/>
      <c r="Q130" s="1689"/>
      <c r="R130" s="1689"/>
      <c r="S130" s="1689"/>
      <c r="T130" s="1689"/>
      <c r="U130" s="1689"/>
      <c r="V130" s="1689"/>
      <c r="W130" s="1690"/>
      <c r="Z130" s="331"/>
    </row>
    <row r="131" spans="1:26" ht="25.5" customHeight="1" thickBot="1" x14ac:dyDescent="0.2">
      <c r="A131" s="1609"/>
      <c r="B131" s="1610" t="s">
        <v>1667</v>
      </c>
      <c r="C131" s="1891"/>
      <c r="D131" s="1688"/>
      <c r="E131" s="1689"/>
      <c r="F131" s="1689"/>
      <c r="G131" s="1689"/>
      <c r="H131" s="1689"/>
      <c r="I131" s="1689"/>
      <c r="J131" s="1689"/>
      <c r="K131" s="1689"/>
      <c r="L131" s="1689"/>
      <c r="M131" s="1690"/>
      <c r="N131" s="1627" t="s">
        <v>254</v>
      </c>
      <c r="O131" s="1627"/>
      <c r="P131" s="1627"/>
      <c r="Q131" s="1596"/>
      <c r="R131" s="1596"/>
      <c r="S131" s="1596"/>
      <c r="T131" s="1596"/>
      <c r="U131" s="1596"/>
      <c r="V131" s="1596"/>
      <c r="W131" s="1348"/>
      <c r="Z131" s="331"/>
    </row>
    <row r="132" spans="1:26" x14ac:dyDescent="0.15">
      <c r="Z132" s="1358"/>
    </row>
  </sheetData>
  <sheetProtection formatCells="0" formatColumns="0" formatRows="0" insertHyperlinks="0"/>
  <mergeCells count="250">
    <mergeCell ref="B82:V82"/>
    <mergeCell ref="B80:B81"/>
    <mergeCell ref="B79:C79"/>
    <mergeCell ref="N114:P114"/>
    <mergeCell ref="Q114:S114"/>
    <mergeCell ref="T114:V114"/>
    <mergeCell ref="D93:W93"/>
    <mergeCell ref="D94:W94"/>
    <mergeCell ref="N100:P100"/>
    <mergeCell ref="B93:C93"/>
    <mergeCell ref="B87:C87"/>
    <mergeCell ref="B86:V86"/>
    <mergeCell ref="Q88:S88"/>
    <mergeCell ref="T88:V88"/>
    <mergeCell ref="B112:V112"/>
    <mergeCell ref="D107:W107"/>
    <mergeCell ref="D109:W109"/>
    <mergeCell ref="D110:W110"/>
    <mergeCell ref="B107:C107"/>
    <mergeCell ref="D100:M100"/>
    <mergeCell ref="B103:C103"/>
    <mergeCell ref="Q100:S100"/>
    <mergeCell ref="B99:C99"/>
    <mergeCell ref="B88:C88"/>
    <mergeCell ref="B100:C100"/>
    <mergeCell ref="B70:C70"/>
    <mergeCell ref="D70:W70"/>
    <mergeCell ref="D60:M60"/>
    <mergeCell ref="T60:V60"/>
    <mergeCell ref="B69:V69"/>
    <mergeCell ref="Q71:S71"/>
    <mergeCell ref="B97:V97"/>
    <mergeCell ref="B95:B96"/>
    <mergeCell ref="B94:C94"/>
    <mergeCell ref="Q74:S74"/>
    <mergeCell ref="T74:V74"/>
    <mergeCell ref="B73:C73"/>
    <mergeCell ref="N85:P85"/>
    <mergeCell ref="D84:W84"/>
    <mergeCell ref="T85:V85"/>
    <mergeCell ref="B83:V83"/>
    <mergeCell ref="Q85:S85"/>
    <mergeCell ref="D85:M85"/>
    <mergeCell ref="D80:W80"/>
    <mergeCell ref="D95:W95"/>
    <mergeCell ref="D96:W96"/>
    <mergeCell ref="D81:W81"/>
    <mergeCell ref="B84:C84"/>
    <mergeCell ref="D73:W73"/>
    <mergeCell ref="N74:P74"/>
    <mergeCell ref="D74:M74"/>
    <mergeCell ref="A20:A21"/>
    <mergeCell ref="D20:W20"/>
    <mergeCell ref="D21:W21"/>
    <mergeCell ref="B20:B21"/>
    <mergeCell ref="B22:V22"/>
    <mergeCell ref="B35:C35"/>
    <mergeCell ref="D37:W37"/>
    <mergeCell ref="Q28:S28"/>
    <mergeCell ref="B33:C33"/>
    <mergeCell ref="B34:C34"/>
    <mergeCell ref="T28:V28"/>
    <mergeCell ref="B31:C31"/>
    <mergeCell ref="N28:P28"/>
    <mergeCell ref="B32:C32"/>
    <mergeCell ref="K31:W32"/>
    <mergeCell ref="B23:V23"/>
    <mergeCell ref="B24:C24"/>
    <mergeCell ref="D24:W24"/>
    <mergeCell ref="Q25:S25"/>
    <mergeCell ref="B27:C27"/>
    <mergeCell ref="D27:W27"/>
    <mergeCell ref="N10:V12"/>
    <mergeCell ref="B19:C19"/>
    <mergeCell ref="N17:W17"/>
    <mergeCell ref="D18:W18"/>
    <mergeCell ref="B18:C18"/>
    <mergeCell ref="E11:M11"/>
    <mergeCell ref="B14:W14"/>
    <mergeCell ref="E12:M12"/>
    <mergeCell ref="B10:B12"/>
    <mergeCell ref="B16:C16"/>
    <mergeCell ref="D19:W19"/>
    <mergeCell ref="C10:C12"/>
    <mergeCell ref="D10:D12"/>
    <mergeCell ref="B17:M17"/>
    <mergeCell ref="D16:W16"/>
    <mergeCell ref="E10:M10"/>
    <mergeCell ref="A1:W1"/>
    <mergeCell ref="E9:M9"/>
    <mergeCell ref="N9:V9"/>
    <mergeCell ref="N7:V7"/>
    <mergeCell ref="N8:V8"/>
    <mergeCell ref="A2:V2"/>
    <mergeCell ref="B6:W6"/>
    <mergeCell ref="E7:M7"/>
    <mergeCell ref="F4:W4"/>
    <mergeCell ref="E8:M8"/>
    <mergeCell ref="D28:M28"/>
    <mergeCell ref="D35:W35"/>
    <mergeCell ref="T25:V25"/>
    <mergeCell ref="N25:P25"/>
    <mergeCell ref="D25:M25"/>
    <mergeCell ref="B36:C36"/>
    <mergeCell ref="D34:W34"/>
    <mergeCell ref="D33:W33"/>
    <mergeCell ref="B25:C25"/>
    <mergeCell ref="B28:C28"/>
    <mergeCell ref="Q46:S46"/>
    <mergeCell ref="T46:V46"/>
    <mergeCell ref="B40:V40"/>
    <mergeCell ref="D43:M43"/>
    <mergeCell ref="D38:W38"/>
    <mergeCell ref="D39:W39"/>
    <mergeCell ref="B41:V41"/>
    <mergeCell ref="B42:C42"/>
    <mergeCell ref="D42:W42"/>
    <mergeCell ref="B38:B39"/>
    <mergeCell ref="B44:V44"/>
    <mergeCell ref="B45:C45"/>
    <mergeCell ref="D45:W45"/>
    <mergeCell ref="N46:P46"/>
    <mergeCell ref="D46:M46"/>
    <mergeCell ref="N43:P43"/>
    <mergeCell ref="B43:C43"/>
    <mergeCell ref="B46:C46"/>
    <mergeCell ref="D67:W67"/>
    <mergeCell ref="B63:V63"/>
    <mergeCell ref="B64:C64"/>
    <mergeCell ref="D65:W65"/>
    <mergeCell ref="B65:C65"/>
    <mergeCell ref="B58:V58"/>
    <mergeCell ref="B59:C59"/>
    <mergeCell ref="D59:W59"/>
    <mergeCell ref="D52:W52"/>
    <mergeCell ref="D53:W53"/>
    <mergeCell ref="D57:M57"/>
    <mergeCell ref="D56:W56"/>
    <mergeCell ref="N57:P57"/>
    <mergeCell ref="B55:V55"/>
    <mergeCell ref="B54:V54"/>
    <mergeCell ref="Q57:S57"/>
    <mergeCell ref="B66:B67"/>
    <mergeCell ref="D64:W64"/>
    <mergeCell ref="B57:C57"/>
    <mergeCell ref="B60:C60"/>
    <mergeCell ref="X2:X5"/>
    <mergeCell ref="B109:B110"/>
    <mergeCell ref="B108:C108"/>
    <mergeCell ref="D108:W108"/>
    <mergeCell ref="D114:M114"/>
    <mergeCell ref="B113:C113"/>
    <mergeCell ref="D113:W113"/>
    <mergeCell ref="Q43:S43"/>
    <mergeCell ref="T43:V43"/>
    <mergeCell ref="T71:V71"/>
    <mergeCell ref="B49:V49"/>
    <mergeCell ref="B26:V26"/>
    <mergeCell ref="D50:W50"/>
    <mergeCell ref="B50:C50"/>
    <mergeCell ref="T57:V57"/>
    <mergeCell ref="Q60:S60"/>
    <mergeCell ref="B111:V111"/>
    <mergeCell ref="B52:B53"/>
    <mergeCell ref="B51:C51"/>
    <mergeCell ref="D87:W87"/>
    <mergeCell ref="T100:V100"/>
    <mergeCell ref="D88:M88"/>
    <mergeCell ref="N88:P88"/>
    <mergeCell ref="B56:C56"/>
    <mergeCell ref="A23:A25"/>
    <mergeCell ref="A26:A28"/>
    <mergeCell ref="A41:A43"/>
    <mergeCell ref="A44:A46"/>
    <mergeCell ref="A55:A57"/>
    <mergeCell ref="A58:A60"/>
    <mergeCell ref="A69:A71"/>
    <mergeCell ref="A72:A74"/>
    <mergeCell ref="A86:A88"/>
    <mergeCell ref="A83:A85"/>
    <mergeCell ref="A38:A39"/>
    <mergeCell ref="A52:A53"/>
    <mergeCell ref="A66:A67"/>
    <mergeCell ref="A80:A81"/>
    <mergeCell ref="B71:C71"/>
    <mergeCell ref="B74:C74"/>
    <mergeCell ref="B85:C85"/>
    <mergeCell ref="B37:C37"/>
    <mergeCell ref="D122:W122"/>
    <mergeCell ref="A123:A124"/>
    <mergeCell ref="B123:B124"/>
    <mergeCell ref="D123:W123"/>
    <mergeCell ref="D124:W124"/>
    <mergeCell ref="B77:V77"/>
    <mergeCell ref="B78:C78"/>
    <mergeCell ref="D78:W78"/>
    <mergeCell ref="N117:P117"/>
    <mergeCell ref="Q117:S117"/>
    <mergeCell ref="T117:V117"/>
    <mergeCell ref="A115:A117"/>
    <mergeCell ref="D79:W79"/>
    <mergeCell ref="B72:V72"/>
    <mergeCell ref="N60:P60"/>
    <mergeCell ref="D71:M71"/>
    <mergeCell ref="N71:P71"/>
    <mergeCell ref="B68:V68"/>
    <mergeCell ref="D51:W51"/>
    <mergeCell ref="D66:W66"/>
    <mergeCell ref="B125:V125"/>
    <mergeCell ref="A95:A96"/>
    <mergeCell ref="A109:A110"/>
    <mergeCell ref="B117:C117"/>
    <mergeCell ref="A98:A100"/>
    <mergeCell ref="B101:V101"/>
    <mergeCell ref="B102:C102"/>
    <mergeCell ref="D102:W102"/>
    <mergeCell ref="D103:M103"/>
    <mergeCell ref="N103:P103"/>
    <mergeCell ref="Q103:S103"/>
    <mergeCell ref="T103:V103"/>
    <mergeCell ref="A101:A103"/>
    <mergeCell ref="B114:C114"/>
    <mergeCell ref="A112:A114"/>
    <mergeCell ref="B115:V115"/>
    <mergeCell ref="B116:C116"/>
    <mergeCell ref="D116:W116"/>
    <mergeCell ref="D117:M117"/>
    <mergeCell ref="B121:C121"/>
    <mergeCell ref="D121:W121"/>
    <mergeCell ref="B122:C122"/>
    <mergeCell ref="B98:V98"/>
    <mergeCell ref="D99:W99"/>
    <mergeCell ref="A129:A131"/>
    <mergeCell ref="B129:V129"/>
    <mergeCell ref="B130:C130"/>
    <mergeCell ref="D130:W130"/>
    <mergeCell ref="B131:C131"/>
    <mergeCell ref="D131:M131"/>
    <mergeCell ref="N131:P131"/>
    <mergeCell ref="Q131:S131"/>
    <mergeCell ref="T131:V131"/>
    <mergeCell ref="A126:A128"/>
    <mergeCell ref="B126:V126"/>
    <mergeCell ref="B127:C127"/>
    <mergeCell ref="D127:W127"/>
    <mergeCell ref="B128:C128"/>
    <mergeCell ref="D128:M128"/>
    <mergeCell ref="N128:P128"/>
    <mergeCell ref="Q128:S128"/>
    <mergeCell ref="T128:V128"/>
  </mergeCells>
  <phoneticPr fontId="4"/>
  <conditionalFormatting sqref="Y3">
    <cfRule type="cellIs" dxfId="4" priority="1" stopIfTrue="1" operator="equal">
      <formula>"未入力あり"</formula>
    </cfRule>
  </conditionalFormatting>
  <dataValidations xWindow="746" yWindow="816" count="9">
    <dataValidation imeMode="disabled" allowBlank="1" showInputMessage="1" showErrorMessage="1" prompt="内線番号を半角で入力" sqref="Q25:W25 Q28:W28 Q43:W43 Q46:W46 Q57:W57 Q60:W60 Q71:W71 Q74:W74 Q85:W85 Q100:W100 Q117:W117 Q103:W103 Q114:W114 Q88:W88 Q131:W131 Q128:W128"/>
    <dataValidation allowBlank="1" showInputMessage="1" showErrorMessage="1" prompt="表紙シートの病院名を反映" sqref="F4:W4"/>
    <dataValidation allowBlank="1" showInputMessage="1" showErrorMessage="1" prompt="疾患名は上の表から選択してください。_x000a_該当する病名がない場合は、その病名を直接記載してください。_x000a_すべてのがん種が対象となる場合は「すべてのがん」と記載してください。" sqref="D18:W18 D34:W34 D121:W121 D93:W93 D107:W107"/>
    <dataValidation type="custom" imeMode="disabled" allowBlank="1" showInputMessage="1" showErrorMessage="1" error="半角で入力してください" prompt="電話番号はハイフン「-」を含め、半角で入力_x000a_XXX-XXXX-XXXX" sqref="D25:M25 D28:M28 D43:M43 D46:M46 D57:M57 D60:M60 D71:M71 D74:M74 D85:M85 D114:M114 D100:M100 D117:M117 D103:M103 D88:M88 D128:M128 D131:M131">
      <formula1>LEN(D25)=LENB(D25)</formula1>
    </dataValidation>
    <dataValidation type="custom" imeMode="disabled" allowBlank="1" showInputMessage="1" showErrorMessage="1" error="半角で入力してください" prompt="アドレスは、手入力せずにホームページからコピーしてください" sqref="D21:W21 D39:W39 D53:W53 D67:W67 D81:W81 D96:W96 D110:W110 D124:W124">
      <formula1>LEN(D21)=LENB(D21)</formula1>
    </dataValidation>
    <dataValidation type="list" allowBlank="1" showInputMessage="1" showErrorMessage="1" prompt="表紙①に反映されます" sqref="W2">
      <formula1>"あり,なし"</formula1>
    </dataValidation>
    <dataValidation type="list" allowBlank="1" showInputMessage="1" showErrorMessage="1" sqref="D36">
      <formula1>"対応している,対応していない"</formula1>
    </dataValidation>
    <dataValidation type="list" allowBlank="1" showInputMessage="1" showErrorMessage="1" sqref="N17:W17">
      <formula1>"コロストーマ,ウロストーマ,コロストーマとウロストーマ"</formula1>
    </dataValidation>
    <dataValidation type="list" allowBlank="1" showInputMessage="1" showErrorMessage="1" sqref="W82:W83 W86 W26 W68:W69 W72 W49 W40:W41 W44 W22:W23 W54:W55 W58 W63 W15 D31:D32 W97:W98 W101 W111:W112 W115 W125:W126 W129 W77">
      <formula1>"はい,いいえ"</formula1>
    </dataValidation>
  </dataValidations>
  <hyperlinks>
    <hyperlink ref="Y1" location="表紙①!D31" tooltip="表紙①に戻ります" display="表紙①に戻る"/>
    <hyperlink ref="Y2" location="'様式4（機能別）'!N266" tooltip="様式4（機能別）に戻ります" display="様式4（機能別）のⅡ（地域がん診療連携拠点病院の指定要件について）に戻る"/>
    <hyperlink ref="Y4" location="'様式4（機能別）'!N60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7" fitToHeight="0" orientation="portrait" cellComments="asDisplayed" r:id="rId1"/>
  <headerFooter>
    <oddHeader>&amp;Rver.2.0</oddHeader>
    <oddFooter>&amp;C&amp;P/&amp;N&amp;R&amp;A</oddFooter>
  </headerFooter>
  <rowBreaks count="7" manualBreakCount="7">
    <brk id="13" max="23" man="1"/>
    <brk id="29" max="23" man="1"/>
    <brk id="47" max="23" man="1"/>
    <brk id="61" max="23" man="1"/>
    <brk id="75" max="23" man="1"/>
    <brk id="89" max="23" man="1"/>
    <brk id="104" max="2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view="pageBreakPreview" zoomScaleNormal="100" zoomScaleSheetLayoutView="100" workbookViewId="0">
      <selection activeCell="D13" sqref="D13"/>
    </sheetView>
  </sheetViews>
  <sheetFormatPr defaultColWidth="8.875" defaultRowHeight="13.5" x14ac:dyDescent="0.15"/>
  <cols>
    <col min="1" max="1" width="3.625" style="291" customWidth="1"/>
    <col min="2" max="2" width="12.625" style="291" customWidth="1"/>
    <col min="3" max="4" width="8.625" style="291" customWidth="1"/>
    <col min="5" max="5" width="6.625" style="291" customWidth="1"/>
    <col min="6" max="6" width="17.625" style="291" customWidth="1"/>
    <col min="7" max="7" width="34.625" style="291" customWidth="1"/>
    <col min="8" max="8" width="15" style="291" customWidth="1"/>
    <col min="9" max="9" width="2.25" style="291" customWidth="1"/>
    <col min="10" max="10" width="80.625" style="291" customWidth="1"/>
    <col min="11" max="16384" width="8.875" style="291"/>
  </cols>
  <sheetData>
    <row r="1" spans="1:10" ht="19.5" customHeight="1" thickBot="1" x14ac:dyDescent="0.2">
      <c r="A1" s="1428" t="s">
        <v>1092</v>
      </c>
      <c r="B1" s="1932"/>
      <c r="C1" s="1932"/>
      <c r="D1" s="1932"/>
      <c r="E1" s="1932"/>
      <c r="F1" s="1932"/>
      <c r="G1" s="1932"/>
      <c r="I1" s="973" t="s">
        <v>1344</v>
      </c>
    </row>
    <row r="2" spans="1:10" ht="35.1" customHeight="1" thickTop="1" thickBot="1" x14ac:dyDescent="0.2">
      <c r="A2" s="1429" t="s">
        <v>401</v>
      </c>
      <c r="B2" s="1429"/>
      <c r="C2" s="1429"/>
      <c r="D2" s="1429"/>
      <c r="E2" s="1429"/>
      <c r="F2" s="1557"/>
      <c r="G2" s="268" t="s">
        <v>1873</v>
      </c>
      <c r="H2" s="1869" t="str">
        <f>IF(AND(B12&lt;&gt;"",C12&lt;&gt;"",D12&lt;&gt;"",E12&lt;&gt;"",F12&lt;&gt;"",G12&lt;&gt;"",G2&lt;&gt;""),"",IF(G2="あり","下の表の少なくとも１項目は入力してください",IF(G2="","←「あり」か「なし」を選択してください","")))</f>
        <v/>
      </c>
      <c r="I2" s="973" t="s">
        <v>1515</v>
      </c>
    </row>
    <row r="3" spans="1:10" ht="5.0999999999999996" customHeight="1" thickTop="1" x14ac:dyDescent="0.15">
      <c r="A3" s="274"/>
      <c r="B3" s="274"/>
      <c r="C3" s="274"/>
      <c r="D3" s="274"/>
      <c r="E3" s="274"/>
      <c r="F3" s="274"/>
      <c r="G3" s="274"/>
      <c r="H3" s="1869"/>
      <c r="I3" s="74"/>
    </row>
    <row r="4" spans="1:10" ht="20.100000000000001" customHeight="1" x14ac:dyDescent="0.15">
      <c r="A4" s="274"/>
      <c r="B4" s="274"/>
      <c r="C4" s="274" t="s">
        <v>1091</v>
      </c>
      <c r="D4" s="274"/>
      <c r="E4" s="274"/>
      <c r="F4" s="604" t="s">
        <v>337</v>
      </c>
      <c r="G4" s="624" t="str">
        <f>表紙①!E2</f>
        <v>大阪医療センター</v>
      </c>
      <c r="H4" s="1869"/>
      <c r="I4" s="973" t="s">
        <v>1516</v>
      </c>
    </row>
    <row r="5" spans="1:10" ht="20.100000000000001" customHeight="1" x14ac:dyDescent="0.15">
      <c r="F5" s="270" t="s">
        <v>1596</v>
      </c>
      <c r="G5" s="495" t="s">
        <v>1848</v>
      </c>
      <c r="J5" s="1262" t="s">
        <v>398</v>
      </c>
    </row>
    <row r="6" spans="1:10" ht="20.100000000000001" customHeight="1" x14ac:dyDescent="0.15">
      <c r="A6" s="1936" t="s">
        <v>1090</v>
      </c>
      <c r="B6" s="1936"/>
      <c r="C6" s="1936"/>
      <c r="D6" s="1936"/>
      <c r="E6" s="1936"/>
      <c r="F6" s="1936"/>
      <c r="G6" s="1936"/>
      <c r="J6" s="331"/>
    </row>
    <row r="7" spans="1:10" ht="99.95" customHeight="1" x14ac:dyDescent="0.15">
      <c r="A7" s="1937" t="s">
        <v>1089</v>
      </c>
      <c r="B7" s="1937"/>
      <c r="C7" s="1937"/>
      <c r="D7" s="1937"/>
      <c r="E7" s="1937"/>
      <c r="F7" s="1937"/>
      <c r="G7" s="1937"/>
      <c r="J7" s="331"/>
    </row>
    <row r="8" spans="1:10" ht="27.95" customHeight="1" x14ac:dyDescent="0.15">
      <c r="A8" s="1933"/>
      <c r="B8" s="1934" t="s">
        <v>1088</v>
      </c>
      <c r="C8" s="1935" t="s">
        <v>1087</v>
      </c>
      <c r="D8" s="1935" t="s">
        <v>1086</v>
      </c>
      <c r="E8" s="1931" t="s">
        <v>984</v>
      </c>
      <c r="F8" s="1931" t="s">
        <v>1085</v>
      </c>
      <c r="G8" s="397" t="s">
        <v>1084</v>
      </c>
      <c r="J8" s="331"/>
    </row>
    <row r="9" spans="1:10" ht="18" customHeight="1" x14ac:dyDescent="0.15">
      <c r="A9" s="1933"/>
      <c r="B9" s="1934"/>
      <c r="C9" s="1935"/>
      <c r="D9" s="1935"/>
      <c r="E9" s="1931"/>
      <c r="F9" s="1931"/>
      <c r="G9" s="622" t="s">
        <v>1083</v>
      </c>
      <c r="J9" s="331"/>
    </row>
    <row r="10" spans="1:10" ht="18" customHeight="1" x14ac:dyDescent="0.15">
      <c r="A10" s="617" t="s">
        <v>972</v>
      </c>
      <c r="B10" s="621" t="s">
        <v>1082</v>
      </c>
      <c r="C10" s="620">
        <v>4</v>
      </c>
      <c r="D10" s="620">
        <v>2</v>
      </c>
      <c r="E10" s="619" t="s">
        <v>343</v>
      </c>
      <c r="F10" s="619" t="s">
        <v>1081</v>
      </c>
      <c r="G10" s="618" t="s">
        <v>1080</v>
      </c>
      <c r="J10" s="331"/>
    </row>
    <row r="11" spans="1:10" ht="18" customHeight="1" thickBot="1" x14ac:dyDescent="0.2">
      <c r="A11" s="617" t="s">
        <v>1079</v>
      </c>
      <c r="B11" s="616" t="s">
        <v>351</v>
      </c>
      <c r="C11" s="615">
        <v>1</v>
      </c>
      <c r="D11" s="615">
        <v>1</v>
      </c>
      <c r="E11" s="614" t="s">
        <v>1078</v>
      </c>
      <c r="F11" s="614" t="s">
        <v>1077</v>
      </c>
      <c r="G11" s="613" t="s">
        <v>1076</v>
      </c>
      <c r="J11" s="331"/>
    </row>
    <row r="12" spans="1:10" ht="36" customHeight="1" thickBot="1" x14ac:dyDescent="0.2">
      <c r="A12" s="612">
        <v>1</v>
      </c>
      <c r="B12" s="610" t="s">
        <v>1868</v>
      </c>
      <c r="C12" s="611">
        <v>13</v>
      </c>
      <c r="D12" s="611">
        <v>10</v>
      </c>
      <c r="E12" s="610" t="s">
        <v>1869</v>
      </c>
      <c r="F12" s="610" t="s">
        <v>1141</v>
      </c>
      <c r="G12" s="609" t="s">
        <v>1870</v>
      </c>
      <c r="H12" s="1147" t="str">
        <f>IF(AND(G2="あり",B12&lt;&gt;"",C12&lt;&gt;"",D12&lt;&gt;"",E12&lt;&gt;"",F12&lt;&gt;"",G12&lt;&gt;""),"OK",IF(G2&lt;&gt;"あり","",IF(OR(B12="",C12="",D12="",E12="",F12="",G12=""),"未記入あり","")))</f>
        <v>OK</v>
      </c>
      <c r="J12" s="331" t="s">
        <v>1871</v>
      </c>
    </row>
    <row r="13" spans="1:10" ht="36" customHeight="1" thickBot="1" x14ac:dyDescent="0.2">
      <c r="A13" s="612">
        <v>2</v>
      </c>
      <c r="B13" s="610" t="s">
        <v>1868</v>
      </c>
      <c r="C13" s="611">
        <v>5</v>
      </c>
      <c r="D13" s="611">
        <v>9</v>
      </c>
      <c r="E13" s="610" t="s">
        <v>1869</v>
      </c>
      <c r="F13" s="610" t="s">
        <v>1141</v>
      </c>
      <c r="G13" s="609" t="s">
        <v>1870</v>
      </c>
      <c r="J13" s="331" t="s">
        <v>1872</v>
      </c>
    </row>
    <row r="14" spans="1:10" ht="36" customHeight="1" thickBot="1" x14ac:dyDescent="0.2">
      <c r="A14" s="612">
        <v>3</v>
      </c>
      <c r="B14" s="610"/>
      <c r="C14" s="611"/>
      <c r="D14" s="611"/>
      <c r="E14" s="610"/>
      <c r="F14" s="610"/>
      <c r="G14" s="609"/>
      <c r="J14" s="331"/>
    </row>
    <row r="15" spans="1:10" ht="36" customHeight="1" thickBot="1" x14ac:dyDescent="0.2">
      <c r="A15" s="612">
        <v>4</v>
      </c>
      <c r="B15" s="610"/>
      <c r="C15" s="611"/>
      <c r="D15" s="611"/>
      <c r="E15" s="610"/>
      <c r="F15" s="610"/>
      <c r="G15" s="609"/>
      <c r="J15" s="331"/>
    </row>
    <row r="16" spans="1:10" ht="36" customHeight="1" thickBot="1" x14ac:dyDescent="0.2">
      <c r="A16" s="612">
        <v>5</v>
      </c>
      <c r="B16" s="610"/>
      <c r="C16" s="611"/>
      <c r="D16" s="611"/>
      <c r="E16" s="610"/>
      <c r="F16" s="610"/>
      <c r="G16" s="609"/>
      <c r="J16" s="331"/>
    </row>
    <row r="17" spans="1:10" ht="36" customHeight="1" thickBot="1" x14ac:dyDescent="0.2">
      <c r="A17" s="612">
        <v>6</v>
      </c>
      <c r="B17" s="610"/>
      <c r="C17" s="611"/>
      <c r="D17" s="611"/>
      <c r="E17" s="610"/>
      <c r="F17" s="610"/>
      <c r="G17" s="609"/>
      <c r="J17" s="331"/>
    </row>
    <row r="18" spans="1:10" ht="36" customHeight="1" thickBot="1" x14ac:dyDescent="0.2">
      <c r="A18" s="612">
        <v>7</v>
      </c>
      <c r="B18" s="610"/>
      <c r="C18" s="611"/>
      <c r="D18" s="611"/>
      <c r="E18" s="610"/>
      <c r="F18" s="610"/>
      <c r="G18" s="609"/>
      <c r="J18" s="331"/>
    </row>
    <row r="19" spans="1:10" ht="36" customHeight="1" thickBot="1" x14ac:dyDescent="0.2">
      <c r="A19" s="612">
        <v>8</v>
      </c>
      <c r="B19" s="610"/>
      <c r="C19" s="611"/>
      <c r="D19" s="611"/>
      <c r="E19" s="610"/>
      <c r="F19" s="610"/>
      <c r="G19" s="609"/>
      <c r="J19" s="331"/>
    </row>
    <row r="20" spans="1:10" ht="36" customHeight="1" thickBot="1" x14ac:dyDescent="0.2">
      <c r="A20" s="612">
        <v>9</v>
      </c>
      <c r="B20" s="610"/>
      <c r="C20" s="611"/>
      <c r="D20" s="611"/>
      <c r="E20" s="610"/>
      <c r="F20" s="610"/>
      <c r="G20" s="609"/>
      <c r="J20" s="331"/>
    </row>
    <row r="21" spans="1:10" ht="36" customHeight="1" thickBot="1" x14ac:dyDescent="0.2">
      <c r="A21" s="612">
        <v>10</v>
      </c>
      <c r="B21" s="610"/>
      <c r="C21" s="611"/>
      <c r="D21" s="611"/>
      <c r="E21" s="610"/>
      <c r="F21" s="610"/>
      <c r="G21" s="609"/>
      <c r="J21" s="331"/>
    </row>
    <row r="22" spans="1:10" ht="36" customHeight="1" thickBot="1" x14ac:dyDescent="0.2">
      <c r="A22" s="612">
        <v>11</v>
      </c>
      <c r="B22" s="610"/>
      <c r="C22" s="611"/>
      <c r="D22" s="611"/>
      <c r="E22" s="610"/>
      <c r="F22" s="610"/>
      <c r="G22" s="609"/>
      <c r="J22" s="331"/>
    </row>
    <row r="23" spans="1:10" ht="36" customHeight="1" thickBot="1" x14ac:dyDescent="0.2">
      <c r="A23" s="612">
        <v>12</v>
      </c>
      <c r="B23" s="610"/>
      <c r="C23" s="611"/>
      <c r="D23" s="611"/>
      <c r="E23" s="610"/>
      <c r="F23" s="610"/>
      <c r="G23" s="609"/>
      <c r="J23" s="331"/>
    </row>
    <row r="24" spans="1:10" ht="36" customHeight="1" thickBot="1" x14ac:dyDescent="0.2">
      <c r="A24" s="612">
        <v>13</v>
      </c>
      <c r="B24" s="610"/>
      <c r="C24" s="611"/>
      <c r="D24" s="611"/>
      <c r="E24" s="610"/>
      <c r="F24" s="610"/>
      <c r="G24" s="609"/>
      <c r="J24" s="331"/>
    </row>
    <row r="25" spans="1:10" ht="36" customHeight="1" thickBot="1" x14ac:dyDescent="0.2">
      <c r="A25" s="612">
        <v>14</v>
      </c>
      <c r="B25" s="610"/>
      <c r="C25" s="611"/>
      <c r="D25" s="611"/>
      <c r="E25" s="610"/>
      <c r="F25" s="610"/>
      <c r="G25" s="609"/>
      <c r="J25" s="331"/>
    </row>
    <row r="26" spans="1:10" ht="36" customHeight="1" thickBot="1" x14ac:dyDescent="0.2">
      <c r="A26" s="612">
        <v>15</v>
      </c>
      <c r="B26" s="610"/>
      <c r="C26" s="611"/>
      <c r="D26" s="611"/>
      <c r="E26" s="610"/>
      <c r="F26" s="610"/>
      <c r="G26" s="609"/>
      <c r="J26" s="332"/>
    </row>
    <row r="27" spans="1:10" x14ac:dyDescent="0.15">
      <c r="H27" s="319" t="s">
        <v>404</v>
      </c>
      <c r="I27" s="319"/>
    </row>
  </sheetData>
  <sheetProtection formatCells="0" formatColumns="0" formatRows="0" insertHyperlinks="0"/>
  <mergeCells count="11">
    <mergeCell ref="H2:H4"/>
    <mergeCell ref="F8:F9"/>
    <mergeCell ref="A1:G1"/>
    <mergeCell ref="A8:A9"/>
    <mergeCell ref="B8:B9"/>
    <mergeCell ref="C8:C9"/>
    <mergeCell ref="D8:D9"/>
    <mergeCell ref="E8:E9"/>
    <mergeCell ref="A6:G6"/>
    <mergeCell ref="A7:G7"/>
    <mergeCell ref="A2:F2"/>
  </mergeCells>
  <phoneticPr fontId="4"/>
  <conditionalFormatting sqref="I3">
    <cfRule type="cellIs" dxfId="3" priority="1" stopIfTrue="1" operator="equal">
      <formula>"未入力あり"</formula>
    </cfRule>
  </conditionalFormatting>
  <dataValidations count="7">
    <dataValidation type="list" allowBlank="1" showInputMessage="1" showErrorMessage="1" sqref="G12:G26">
      <formula1>"初級認定者（みなし含む）,初級認定試験・受験予定,初級認定試験・受験なし,中級認定者"</formula1>
    </dataValidation>
    <dataValidation type="list" allowBlank="1" showInputMessage="1" showErrorMessage="1" prompt="表紙①に反映されます" sqref="G2">
      <formula1>"あり,なし"</formula1>
    </dataValidation>
    <dataValidation allowBlank="1" showInputMessage="1" showErrorMessage="1" prompt="表紙シートの病院名を反映" sqref="G4"/>
    <dataValidation type="decimal" imeMode="disabled" operator="greaterThanOrEqual" allowBlank="1" showInputMessage="1" showErrorMessage="1" prompt="年単位で入力" sqref="C12:D26">
      <formula1>0</formula1>
    </dataValidation>
    <dataValidation type="list" allowBlank="1" showInputMessage="1" showErrorMessage="1" sqref="F12:F26">
      <formula1>"専従(8割以上),専任(5割以上8割未満),兼任(5割未満)"</formula1>
    </dataValidation>
    <dataValidation type="list" allowBlank="1" showInputMessage="1" showErrorMessage="1" sqref="E12:E26">
      <formula1>"常勤,非常勤"</formula1>
    </dataValidation>
    <dataValidation type="list" allowBlank="1" showInputMessage="1" showErrorMessage="1" sqref="B12:B26">
      <formula1>"診療情報管理士,なし"</formula1>
    </dataValidation>
  </dataValidations>
  <hyperlinks>
    <hyperlink ref="I1" location="表紙①!D33" tooltip="表紙①に戻ります" display="表紙①に戻る"/>
    <hyperlink ref="I2" location="'様式4（機能別）'!N300" tooltip="様式4（機能別）に戻ります" display="様式4（機能別）のⅡ（地域がん診療連携拠点病院の指定要件について）に戻る"/>
    <hyperlink ref="I4" location="'様式4（機能別）'!N640"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90" fitToHeight="0" orientation="portrait" cellComments="asDisplayed" r:id="rId1"/>
  <headerFooter>
    <oddHeader>&amp;Rver.2.0</oddHeader>
    <oddFooter>&amp;C&amp;P/&amp;N&amp;R&amp;A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CC"/>
    <pageSetUpPr fitToPage="1"/>
  </sheetPr>
  <dimension ref="A1:AV109"/>
  <sheetViews>
    <sheetView view="pageBreakPreview" zoomScaleNormal="100" zoomScaleSheetLayoutView="100" workbookViewId="0">
      <selection activeCell="M7" sqref="M7:W7"/>
    </sheetView>
  </sheetViews>
  <sheetFormatPr defaultColWidth="9" defaultRowHeight="12" x14ac:dyDescent="0.15"/>
  <cols>
    <col min="1" max="1" width="4.125" style="273" customWidth="1"/>
    <col min="2" max="2" width="15.625" style="273" customWidth="1"/>
    <col min="3" max="3" width="7.625" style="273" customWidth="1"/>
    <col min="4" max="4" width="25.625" style="273" customWidth="1"/>
    <col min="5" max="13" width="2.625" style="273" customWidth="1"/>
    <col min="14" max="14" width="1.625" style="273" customWidth="1"/>
    <col min="15" max="22" width="2.625" style="273" customWidth="1"/>
    <col min="23" max="23" width="4.625" style="273" customWidth="1"/>
    <col min="24" max="24" width="15" style="273" customWidth="1"/>
    <col min="25" max="25" width="2.25" style="273" customWidth="1"/>
    <col min="26" max="26" width="80.625" style="273" customWidth="1"/>
    <col min="27" max="16384" width="9" style="273"/>
  </cols>
  <sheetData>
    <row r="1" spans="1:48" ht="20.25" customHeight="1" thickBot="1" x14ac:dyDescent="0.2">
      <c r="A1" s="1556" t="s">
        <v>1113</v>
      </c>
      <c r="B1" s="1556"/>
      <c r="C1" s="1556"/>
      <c r="D1" s="1556"/>
      <c r="E1" s="1556"/>
      <c r="F1" s="1556"/>
      <c r="G1" s="1556"/>
      <c r="H1" s="1556"/>
      <c r="I1" s="1556"/>
      <c r="J1" s="1556"/>
      <c r="K1" s="1556"/>
      <c r="L1" s="1556"/>
      <c r="M1" s="1556"/>
      <c r="N1" s="1556"/>
      <c r="O1" s="1556"/>
      <c r="P1" s="1556"/>
      <c r="Q1" s="1556"/>
      <c r="R1" s="1556"/>
      <c r="S1" s="1556"/>
      <c r="T1" s="1556"/>
      <c r="U1" s="1556"/>
      <c r="V1" s="1556"/>
      <c r="W1" s="1556"/>
      <c r="X1" s="606"/>
      <c r="Y1" s="973" t="s">
        <v>1344</v>
      </c>
      <c r="Z1" s="606"/>
    </row>
    <row r="2" spans="1:48" ht="24.95" customHeight="1" thickTop="1" thickBot="1" x14ac:dyDescent="0.2">
      <c r="A2" s="1585" t="s">
        <v>1112</v>
      </c>
      <c r="B2" s="1585"/>
      <c r="C2" s="1585"/>
      <c r="D2" s="1585"/>
      <c r="E2" s="1585"/>
      <c r="F2" s="1585"/>
      <c r="G2" s="1585"/>
      <c r="H2" s="1585"/>
      <c r="I2" s="1585"/>
      <c r="J2" s="1585"/>
      <c r="K2" s="1585"/>
      <c r="L2" s="1585"/>
      <c r="M2" s="1585"/>
      <c r="N2" s="1585"/>
      <c r="O2" s="1585"/>
      <c r="P2" s="1585"/>
      <c r="Q2" s="1585"/>
      <c r="R2" s="1585"/>
      <c r="S2" s="1585"/>
      <c r="T2" s="1585"/>
      <c r="U2" s="1585"/>
      <c r="V2" s="1586"/>
      <c r="W2" s="647" t="s">
        <v>1873</v>
      </c>
      <c r="X2" s="1869" t="str">
        <f>IF(AND(M7&lt;&gt;"",M14&lt;&gt;"",M22&lt;&gt;"",M29&lt;&gt;"",W2&lt;&gt;""),"",IF(W2="あり","下の問い合わせ窓口について入力してください",IF(W2="","←「あり」か「なし」を選択してください","")))</f>
        <v/>
      </c>
      <c r="Y2" s="973" t="s">
        <v>1350</v>
      </c>
    </row>
    <row r="3" spans="1:48" ht="5.0999999999999996" customHeight="1" thickTop="1" x14ac:dyDescent="0.15">
      <c r="A3" s="573"/>
      <c r="B3" s="573"/>
      <c r="C3" s="573"/>
      <c r="D3" s="573"/>
      <c r="E3" s="573"/>
      <c r="F3" s="573"/>
      <c r="G3" s="573"/>
      <c r="H3" s="573"/>
      <c r="I3" s="573"/>
      <c r="J3" s="573"/>
      <c r="K3" s="573"/>
      <c r="L3" s="573"/>
      <c r="M3" s="573"/>
      <c r="N3" s="573"/>
      <c r="O3" s="573"/>
      <c r="P3" s="573"/>
      <c r="Q3" s="573"/>
      <c r="R3" s="573"/>
      <c r="S3" s="573"/>
      <c r="T3" s="573"/>
      <c r="U3" s="573"/>
      <c r="V3" s="573"/>
      <c r="W3" s="573"/>
      <c r="X3" s="1869"/>
    </row>
    <row r="4" spans="1:48" ht="20.100000000000001" customHeight="1" x14ac:dyDescent="0.15">
      <c r="A4" s="573"/>
      <c r="B4" s="573"/>
      <c r="C4" s="573"/>
      <c r="D4" s="646" t="s">
        <v>337</v>
      </c>
      <c r="E4" s="1943" t="str">
        <f>表紙①!E2</f>
        <v>大阪医療センター</v>
      </c>
      <c r="F4" s="1944"/>
      <c r="G4" s="1944"/>
      <c r="H4" s="1944"/>
      <c r="I4" s="1944"/>
      <c r="J4" s="1944"/>
      <c r="K4" s="1944"/>
      <c r="L4" s="1944"/>
      <c r="M4" s="1944"/>
      <c r="N4" s="1944"/>
      <c r="O4" s="1944"/>
      <c r="P4" s="1944"/>
      <c r="Q4" s="1944"/>
      <c r="R4" s="1944"/>
      <c r="S4" s="1944"/>
      <c r="T4" s="1944"/>
      <c r="U4" s="1944"/>
      <c r="V4" s="1944"/>
      <c r="W4" s="1945"/>
      <c r="X4" s="1869"/>
      <c r="Y4" s="550"/>
      <c r="Z4" s="1257" t="s">
        <v>398</v>
      </c>
    </row>
    <row r="5" spans="1:48" s="368" customFormat="1" ht="20.100000000000001" customHeight="1" x14ac:dyDescent="0.15">
      <c r="A5" s="645" t="s">
        <v>1054</v>
      </c>
      <c r="B5" s="644" t="s">
        <v>1849</v>
      </c>
      <c r="C5" s="644"/>
      <c r="D5" s="644"/>
      <c r="E5" s="643"/>
      <c r="F5" s="643"/>
      <c r="G5" s="643"/>
      <c r="H5" s="643"/>
      <c r="I5" s="643"/>
      <c r="J5" s="643"/>
      <c r="K5" s="643"/>
      <c r="L5" s="643"/>
      <c r="M5" s="643"/>
      <c r="N5" s="643"/>
      <c r="O5" s="643"/>
      <c r="P5" s="643"/>
      <c r="Q5" s="643"/>
      <c r="R5" s="643"/>
      <c r="S5" s="643"/>
      <c r="T5" s="643"/>
      <c r="U5" s="643"/>
      <c r="V5" s="643"/>
      <c r="W5" s="643"/>
      <c r="X5" s="642"/>
      <c r="Y5" s="642"/>
      <c r="Z5" s="602"/>
      <c r="AA5" s="642"/>
      <c r="AB5" s="642"/>
      <c r="AC5" s="642"/>
      <c r="AD5" s="642"/>
      <c r="AE5" s="642"/>
      <c r="AF5" s="642"/>
      <c r="AG5" s="642"/>
      <c r="AH5" s="642"/>
      <c r="AI5" s="642"/>
      <c r="AJ5" s="642"/>
      <c r="AK5" s="642"/>
      <c r="AL5" s="642"/>
      <c r="AM5" s="642"/>
      <c r="AN5" s="642"/>
      <c r="AO5" s="642"/>
      <c r="AP5" s="642"/>
      <c r="AQ5" s="642"/>
      <c r="AR5" s="642"/>
      <c r="AS5" s="642"/>
      <c r="AT5" s="642"/>
      <c r="AU5" s="642"/>
      <c r="AV5" s="642"/>
    </row>
    <row r="6" spans="1:48" ht="22.15" customHeight="1" thickBot="1" x14ac:dyDescent="0.2">
      <c r="A6" s="634" t="s">
        <v>1111</v>
      </c>
      <c r="B6" s="1942" t="s">
        <v>1110</v>
      </c>
      <c r="C6" s="1942"/>
      <c r="D6" s="1942"/>
      <c r="E6" s="1942"/>
      <c r="F6" s="1942"/>
      <c r="G6" s="1942"/>
      <c r="H6" s="1942"/>
      <c r="I6" s="1942"/>
      <c r="J6" s="1942"/>
      <c r="K6" s="1942"/>
      <c r="L6" s="1942"/>
      <c r="M6" s="1942"/>
      <c r="N6" s="1942"/>
      <c r="O6" s="1942"/>
      <c r="P6" s="1942"/>
      <c r="Q6" s="1942"/>
      <c r="R6" s="1942"/>
      <c r="S6" s="1942"/>
      <c r="T6" s="1942"/>
      <c r="U6" s="1942"/>
      <c r="V6" s="1942"/>
      <c r="W6" s="1942"/>
      <c r="Z6" s="602"/>
    </row>
    <row r="7" spans="1:48" ht="21" customHeight="1" thickBot="1" x14ac:dyDescent="0.2">
      <c r="A7" s="1707">
        <v>1</v>
      </c>
      <c r="B7" s="1948" t="s">
        <v>1109</v>
      </c>
      <c r="C7" s="1949"/>
      <c r="D7" s="1949"/>
      <c r="E7" s="1949"/>
      <c r="F7" s="1949"/>
      <c r="G7" s="1949"/>
      <c r="H7" s="1949"/>
      <c r="I7" s="1949"/>
      <c r="J7" s="1949"/>
      <c r="K7" s="1949"/>
      <c r="L7" s="1950"/>
      <c r="M7" s="1670" t="s">
        <v>1924</v>
      </c>
      <c r="N7" s="1946"/>
      <c r="O7" s="1946"/>
      <c r="P7" s="1946"/>
      <c r="Q7" s="1946"/>
      <c r="R7" s="1946"/>
      <c r="S7" s="1946"/>
      <c r="T7" s="1946"/>
      <c r="U7" s="1946"/>
      <c r="V7" s="1946"/>
      <c r="W7" s="1947"/>
      <c r="X7" s="550"/>
      <c r="Y7" s="550"/>
      <c r="Z7" s="602"/>
    </row>
    <row r="8" spans="1:48" ht="15" customHeight="1" thickBot="1" x14ac:dyDescent="0.2">
      <c r="A8" s="1608"/>
      <c r="B8" s="632" t="s">
        <v>1106</v>
      </c>
      <c r="C8" s="631"/>
      <c r="D8" s="631"/>
      <c r="E8" s="631"/>
      <c r="F8" s="631"/>
      <c r="G8" s="631"/>
      <c r="H8" s="477"/>
      <c r="I8" s="477"/>
      <c r="J8" s="631"/>
      <c r="K8" s="631"/>
      <c r="L8" s="477"/>
      <c r="M8" s="550"/>
      <c r="N8" s="473"/>
      <c r="O8" s="473"/>
      <c r="P8" s="473"/>
      <c r="Q8" s="550"/>
      <c r="R8" s="550"/>
      <c r="S8" s="473"/>
      <c r="T8" s="473"/>
      <c r="U8" s="473"/>
      <c r="V8" s="473"/>
      <c r="W8" s="640"/>
      <c r="X8" s="550"/>
      <c r="Y8" s="550"/>
      <c r="Z8" s="602"/>
    </row>
    <row r="9" spans="1:48" ht="21" customHeight="1" thickBot="1" x14ac:dyDescent="0.2">
      <c r="A9" s="1608"/>
      <c r="B9" s="629" t="s">
        <v>1108</v>
      </c>
      <c r="C9" s="628"/>
      <c r="D9" s="627"/>
      <c r="E9" s="1951" t="s">
        <v>1096</v>
      </c>
      <c r="F9" s="1951"/>
      <c r="G9" s="1952"/>
      <c r="H9" s="1953"/>
      <c r="I9" s="1954"/>
      <c r="J9" s="1955" t="s">
        <v>310</v>
      </c>
      <c r="K9" s="1956"/>
      <c r="L9" s="1953"/>
      <c r="M9" s="1954"/>
      <c r="N9" s="1955" t="s">
        <v>1100</v>
      </c>
      <c r="O9" s="1957"/>
      <c r="P9" s="1956"/>
      <c r="Q9" s="1953"/>
      <c r="R9" s="1954"/>
      <c r="S9" s="1955" t="s">
        <v>1094</v>
      </c>
      <c r="T9" s="1957"/>
      <c r="U9" s="1957"/>
      <c r="V9" s="1956"/>
      <c r="W9" s="626"/>
      <c r="X9" s="550"/>
      <c r="Y9" s="550"/>
      <c r="Z9" s="602"/>
    </row>
    <row r="10" spans="1:48" ht="21" customHeight="1" thickBot="1" x14ac:dyDescent="0.2">
      <c r="A10" s="1608"/>
      <c r="B10" s="1706" t="s">
        <v>255</v>
      </c>
      <c r="C10" s="1706"/>
      <c r="D10" s="1688"/>
      <c r="E10" s="1689"/>
      <c r="F10" s="1689"/>
      <c r="G10" s="1689"/>
      <c r="H10" s="1689"/>
      <c r="I10" s="1689"/>
      <c r="J10" s="1689"/>
      <c r="K10" s="1689"/>
      <c r="L10" s="1689"/>
      <c r="M10" s="1689"/>
      <c r="N10" s="1689"/>
      <c r="O10" s="1689"/>
      <c r="P10" s="1689"/>
      <c r="Q10" s="1689"/>
      <c r="R10" s="1689"/>
      <c r="S10" s="1689"/>
      <c r="T10" s="1689"/>
      <c r="U10" s="1689"/>
      <c r="V10" s="1689"/>
      <c r="W10" s="1690"/>
      <c r="X10" s="550"/>
      <c r="Y10" s="550"/>
      <c r="Z10" s="602"/>
    </row>
    <row r="11" spans="1:48" ht="54" customHeight="1" thickBot="1" x14ac:dyDescent="0.2">
      <c r="A11" s="1608"/>
      <c r="B11" s="1940" t="s">
        <v>1093</v>
      </c>
      <c r="C11" s="625" t="s">
        <v>76</v>
      </c>
      <c r="D11" s="1441"/>
      <c r="E11" s="1572"/>
      <c r="F11" s="1572"/>
      <c r="G11" s="1572"/>
      <c r="H11" s="1572"/>
      <c r="I11" s="1572"/>
      <c r="J11" s="1572"/>
      <c r="K11" s="1572"/>
      <c r="L11" s="1572"/>
      <c r="M11" s="1572"/>
      <c r="N11" s="1572"/>
      <c r="O11" s="1572"/>
      <c r="P11" s="1572"/>
      <c r="Q11" s="1572"/>
      <c r="R11" s="1572"/>
      <c r="S11" s="1572"/>
      <c r="T11" s="1572"/>
      <c r="U11" s="1572"/>
      <c r="V11" s="1572"/>
      <c r="W11" s="1442"/>
      <c r="X11" s="550"/>
      <c r="Y11" s="550"/>
      <c r="Z11" s="602"/>
    </row>
    <row r="12" spans="1:48" ht="21" customHeight="1" thickBot="1" x14ac:dyDescent="0.2">
      <c r="A12" s="1608"/>
      <c r="B12" s="1941"/>
      <c r="C12" s="479" t="s">
        <v>1026</v>
      </c>
      <c r="D12" s="1441"/>
      <c r="E12" s="1572"/>
      <c r="F12" s="1572"/>
      <c r="G12" s="1572"/>
      <c r="H12" s="1572"/>
      <c r="I12" s="1572"/>
      <c r="J12" s="1572"/>
      <c r="K12" s="1572"/>
      <c r="L12" s="1572"/>
      <c r="M12" s="1572"/>
      <c r="N12" s="1572"/>
      <c r="O12" s="1572"/>
      <c r="P12" s="1572"/>
      <c r="Q12" s="1572"/>
      <c r="R12" s="1572"/>
      <c r="S12" s="1572"/>
      <c r="T12" s="1572"/>
      <c r="U12" s="1572"/>
      <c r="V12" s="1572"/>
      <c r="W12" s="1442"/>
      <c r="X12" s="550"/>
      <c r="Y12" s="550"/>
      <c r="Z12" s="602"/>
    </row>
    <row r="13" spans="1:48" ht="21" customHeight="1" thickBot="1" x14ac:dyDescent="0.2">
      <c r="A13" s="1609"/>
      <c r="B13" s="1820" t="s">
        <v>1668</v>
      </c>
      <c r="C13" s="1821"/>
      <c r="D13" s="1688"/>
      <c r="E13" s="1689"/>
      <c r="F13" s="1689"/>
      <c r="G13" s="1689"/>
      <c r="H13" s="1689"/>
      <c r="I13" s="1689"/>
      <c r="J13" s="1690"/>
      <c r="K13" s="1823" t="s">
        <v>254</v>
      </c>
      <c r="L13" s="1823"/>
      <c r="M13" s="1823"/>
      <c r="N13" s="1596"/>
      <c r="O13" s="1596"/>
      <c r="P13" s="1596"/>
      <c r="Q13" s="1596"/>
      <c r="R13" s="1596"/>
      <c r="S13" s="1596"/>
      <c r="T13" s="1596"/>
      <c r="U13" s="1596"/>
      <c r="V13" s="1596"/>
      <c r="W13" s="1596"/>
      <c r="X13" s="550"/>
      <c r="Y13" s="550"/>
      <c r="Z13" s="602"/>
    </row>
    <row r="14" spans="1:48" ht="21.75" customHeight="1" x14ac:dyDescent="0.15">
      <c r="A14" s="1707">
        <v>2</v>
      </c>
      <c r="B14" s="1958" t="s">
        <v>1107</v>
      </c>
      <c r="C14" s="1959"/>
      <c r="D14" s="1959"/>
      <c r="E14" s="1959"/>
      <c r="F14" s="1959"/>
      <c r="G14" s="1959"/>
      <c r="H14" s="1959"/>
      <c r="I14" s="1959"/>
      <c r="J14" s="1959"/>
      <c r="K14" s="1959"/>
      <c r="L14" s="1960"/>
      <c r="M14" s="1963" t="s">
        <v>1924</v>
      </c>
      <c r="N14" s="1964"/>
      <c r="O14" s="1964"/>
      <c r="P14" s="1964"/>
      <c r="Q14" s="1964"/>
      <c r="R14" s="1964"/>
      <c r="S14" s="1964"/>
      <c r="T14" s="1964"/>
      <c r="U14" s="1964"/>
      <c r="V14" s="1964"/>
      <c r="W14" s="1965"/>
      <c r="X14" s="550"/>
      <c r="Y14" s="550"/>
      <c r="Z14" s="602"/>
    </row>
    <row r="15" spans="1:48" ht="15" customHeight="1" thickBot="1" x14ac:dyDescent="0.2">
      <c r="A15" s="1608"/>
      <c r="B15" s="632" t="s">
        <v>1106</v>
      </c>
      <c r="C15" s="631"/>
      <c r="D15" s="631"/>
      <c r="E15" s="631"/>
      <c r="F15" s="631"/>
      <c r="G15" s="631"/>
      <c r="H15" s="631"/>
      <c r="I15" s="631"/>
      <c r="J15" s="631"/>
      <c r="K15" s="631"/>
      <c r="L15" s="631"/>
      <c r="M15" s="631"/>
      <c r="N15" s="631"/>
      <c r="O15" s="631"/>
      <c r="P15" s="631"/>
      <c r="Q15" s="631"/>
      <c r="R15" s="631"/>
      <c r="S15" s="631"/>
      <c r="T15" s="631"/>
      <c r="U15" s="631"/>
      <c r="V15" s="631"/>
      <c r="W15" s="639"/>
      <c r="X15" s="550"/>
      <c r="Y15" s="550"/>
      <c r="Z15" s="602"/>
    </row>
    <row r="16" spans="1:48" s="635" customFormat="1" ht="21" customHeight="1" thickBot="1" x14ac:dyDescent="0.2">
      <c r="A16" s="1608"/>
      <c r="B16" s="629" t="s">
        <v>1101</v>
      </c>
      <c r="C16" s="628"/>
      <c r="D16" s="627"/>
      <c r="E16" s="1951" t="s">
        <v>1096</v>
      </c>
      <c r="F16" s="1951"/>
      <c r="G16" s="1952"/>
      <c r="H16" s="1953"/>
      <c r="I16" s="1954"/>
      <c r="J16" s="1955" t="s">
        <v>310</v>
      </c>
      <c r="K16" s="1956"/>
      <c r="L16" s="1953"/>
      <c r="M16" s="1954"/>
      <c r="N16" s="1955" t="s">
        <v>1105</v>
      </c>
      <c r="O16" s="1957"/>
      <c r="P16" s="1956"/>
      <c r="Q16" s="1953"/>
      <c r="R16" s="1954"/>
      <c r="S16" s="1955" t="s">
        <v>1094</v>
      </c>
      <c r="T16" s="1957"/>
      <c r="U16" s="1957"/>
      <c r="V16" s="1956"/>
      <c r="W16" s="626"/>
      <c r="Y16" s="638"/>
      <c r="Z16" s="637"/>
      <c r="AC16" s="636"/>
    </row>
    <row r="17" spans="1:26" ht="21" customHeight="1" thickBot="1" x14ac:dyDescent="0.2">
      <c r="A17" s="1608"/>
      <c r="B17" s="1706" t="s">
        <v>255</v>
      </c>
      <c r="C17" s="1706"/>
      <c r="D17" s="1688"/>
      <c r="E17" s="1689"/>
      <c r="F17" s="1689"/>
      <c r="G17" s="1689"/>
      <c r="H17" s="1689"/>
      <c r="I17" s="1689"/>
      <c r="J17" s="1689"/>
      <c r="K17" s="1689"/>
      <c r="L17" s="1689"/>
      <c r="M17" s="1689"/>
      <c r="N17" s="1689"/>
      <c r="O17" s="1689"/>
      <c r="P17" s="1689"/>
      <c r="Q17" s="1689"/>
      <c r="R17" s="1689"/>
      <c r="S17" s="1689"/>
      <c r="T17" s="1689"/>
      <c r="U17" s="1689"/>
      <c r="V17" s="1689"/>
      <c r="W17" s="1690"/>
      <c r="Z17" s="602"/>
    </row>
    <row r="18" spans="1:26" ht="53.25" customHeight="1" thickBot="1" x14ac:dyDescent="0.2">
      <c r="A18" s="1608"/>
      <c r="B18" s="1940" t="s">
        <v>1093</v>
      </c>
      <c r="C18" s="625" t="s">
        <v>76</v>
      </c>
      <c r="D18" s="1441"/>
      <c r="E18" s="1572"/>
      <c r="F18" s="1572"/>
      <c r="G18" s="1572"/>
      <c r="H18" s="1572"/>
      <c r="I18" s="1572"/>
      <c r="J18" s="1572"/>
      <c r="K18" s="1572"/>
      <c r="L18" s="1572"/>
      <c r="M18" s="1572"/>
      <c r="N18" s="1572"/>
      <c r="O18" s="1572"/>
      <c r="P18" s="1572"/>
      <c r="Q18" s="1572"/>
      <c r="R18" s="1572"/>
      <c r="S18" s="1572"/>
      <c r="T18" s="1572"/>
      <c r="U18" s="1572"/>
      <c r="V18" s="1572"/>
      <c r="W18" s="1442"/>
      <c r="Z18" s="602"/>
    </row>
    <row r="19" spans="1:26" ht="21" customHeight="1" thickBot="1" x14ac:dyDescent="0.2">
      <c r="A19" s="1608"/>
      <c r="B19" s="1941"/>
      <c r="C19" s="479" t="s">
        <v>1026</v>
      </c>
      <c r="D19" s="1441"/>
      <c r="E19" s="1572"/>
      <c r="F19" s="1572"/>
      <c r="G19" s="1572"/>
      <c r="H19" s="1572"/>
      <c r="I19" s="1572"/>
      <c r="J19" s="1572"/>
      <c r="K19" s="1572"/>
      <c r="L19" s="1572"/>
      <c r="M19" s="1572"/>
      <c r="N19" s="1572"/>
      <c r="O19" s="1572"/>
      <c r="P19" s="1572"/>
      <c r="Q19" s="1572"/>
      <c r="R19" s="1572"/>
      <c r="S19" s="1572"/>
      <c r="T19" s="1572"/>
      <c r="U19" s="1572"/>
      <c r="V19" s="1572"/>
      <c r="W19" s="1442"/>
      <c r="Z19" s="602"/>
    </row>
    <row r="20" spans="1:26" ht="30" customHeight="1" thickBot="1" x14ac:dyDescent="0.2">
      <c r="A20" s="1609"/>
      <c r="B20" s="1820" t="s">
        <v>1668</v>
      </c>
      <c r="C20" s="1821"/>
      <c r="D20" s="1688"/>
      <c r="E20" s="1689"/>
      <c r="F20" s="1689"/>
      <c r="G20" s="1689"/>
      <c r="H20" s="1689"/>
      <c r="I20" s="1689"/>
      <c r="J20" s="1690"/>
      <c r="K20" s="1823" t="s">
        <v>254</v>
      </c>
      <c r="L20" s="1823"/>
      <c r="M20" s="1823"/>
      <c r="N20" s="1596"/>
      <c r="O20" s="1596"/>
      <c r="P20" s="1596"/>
      <c r="Q20" s="1596"/>
      <c r="R20" s="1596"/>
      <c r="S20" s="1596"/>
      <c r="T20" s="1596"/>
      <c r="U20" s="1596"/>
      <c r="V20" s="1596"/>
      <c r="W20" s="1596"/>
      <c r="Y20" s="545"/>
      <c r="Z20" s="602"/>
    </row>
    <row r="21" spans="1:26" ht="24" customHeight="1" thickBot="1" x14ac:dyDescent="0.2">
      <c r="A21" s="634" t="s">
        <v>1104</v>
      </c>
      <c r="B21" s="633" t="s">
        <v>1103</v>
      </c>
      <c r="C21" s="633"/>
      <c r="D21" s="633"/>
      <c r="E21" s="633"/>
      <c r="F21" s="633"/>
      <c r="G21" s="633"/>
      <c r="H21" s="633"/>
      <c r="I21" s="633"/>
      <c r="J21" s="633"/>
      <c r="K21" s="633"/>
      <c r="L21" s="633"/>
      <c r="M21" s="633"/>
      <c r="N21" s="633"/>
      <c r="O21" s="633"/>
      <c r="P21" s="633"/>
      <c r="Q21" s="633"/>
      <c r="R21" s="633"/>
      <c r="S21" s="633"/>
      <c r="T21" s="633"/>
      <c r="U21" s="633"/>
      <c r="V21" s="633"/>
      <c r="W21" s="633"/>
      <c r="Z21" s="602"/>
    </row>
    <row r="22" spans="1:26" ht="20.25" customHeight="1" thickBot="1" x14ac:dyDescent="0.2">
      <c r="A22" s="1707">
        <v>1</v>
      </c>
      <c r="B22" s="1668" t="s">
        <v>1102</v>
      </c>
      <c r="C22" s="1669"/>
      <c r="D22" s="1669"/>
      <c r="E22" s="1669"/>
      <c r="F22" s="1669"/>
      <c r="G22" s="1669"/>
      <c r="H22" s="1669"/>
      <c r="I22" s="1669"/>
      <c r="J22" s="1669"/>
      <c r="K22" s="1669"/>
      <c r="L22" s="1962"/>
      <c r="M22" s="1670" t="s">
        <v>1925</v>
      </c>
      <c r="N22" s="1946"/>
      <c r="O22" s="1946"/>
      <c r="P22" s="1946"/>
      <c r="Q22" s="1946"/>
      <c r="R22" s="1946"/>
      <c r="S22" s="1946"/>
      <c r="T22" s="1946"/>
      <c r="U22" s="1946"/>
      <c r="V22" s="1946"/>
      <c r="W22" s="1947"/>
      <c r="Z22" s="602"/>
    </row>
    <row r="23" spans="1:26" ht="24" customHeight="1" thickBot="1" x14ac:dyDescent="0.2">
      <c r="A23" s="1938"/>
      <c r="B23" s="632" t="s">
        <v>1098</v>
      </c>
      <c r="C23" s="631"/>
      <c r="D23" s="631"/>
      <c r="E23" s="631"/>
      <c r="F23" s="631"/>
      <c r="G23" s="631"/>
      <c r="H23" s="631"/>
      <c r="I23" s="631"/>
      <c r="J23" s="631"/>
      <c r="K23" s="631"/>
      <c r="L23" s="631"/>
      <c r="M23" s="473"/>
      <c r="N23" s="473"/>
      <c r="O23" s="473"/>
      <c r="P23" s="473"/>
      <c r="Q23" s="473"/>
      <c r="R23" s="473"/>
      <c r="S23" s="473"/>
      <c r="T23" s="473"/>
      <c r="U23" s="473"/>
      <c r="V23" s="473"/>
      <c r="W23" s="630"/>
      <c r="Z23" s="602"/>
    </row>
    <row r="24" spans="1:26" ht="24" customHeight="1" thickBot="1" x14ac:dyDescent="0.2">
      <c r="A24" s="1938"/>
      <c r="B24" s="629" t="s">
        <v>1101</v>
      </c>
      <c r="C24" s="628"/>
      <c r="D24" s="627"/>
      <c r="E24" s="1951" t="s">
        <v>1096</v>
      </c>
      <c r="F24" s="1951"/>
      <c r="G24" s="1952"/>
      <c r="H24" s="1953" t="s">
        <v>1926</v>
      </c>
      <c r="I24" s="1954"/>
      <c r="J24" s="1955" t="s">
        <v>310</v>
      </c>
      <c r="K24" s="1956"/>
      <c r="L24" s="1953" t="s">
        <v>1926</v>
      </c>
      <c r="M24" s="1954"/>
      <c r="N24" s="1955" t="s">
        <v>1100</v>
      </c>
      <c r="O24" s="1957"/>
      <c r="P24" s="1956"/>
      <c r="Q24" s="1953" t="s">
        <v>1926</v>
      </c>
      <c r="R24" s="1954"/>
      <c r="S24" s="1955" t="s">
        <v>1094</v>
      </c>
      <c r="T24" s="1957"/>
      <c r="U24" s="1957"/>
      <c r="V24" s="1956"/>
      <c r="W24" s="626" t="s">
        <v>1926</v>
      </c>
      <c r="Z24" s="602"/>
    </row>
    <row r="25" spans="1:26" ht="24" customHeight="1" thickBot="1" x14ac:dyDescent="0.2">
      <c r="A25" s="1938"/>
      <c r="B25" s="1706" t="s">
        <v>255</v>
      </c>
      <c r="C25" s="1706"/>
      <c r="D25" s="1688" t="s">
        <v>1927</v>
      </c>
      <c r="E25" s="1689"/>
      <c r="F25" s="1689"/>
      <c r="G25" s="1689"/>
      <c r="H25" s="1689"/>
      <c r="I25" s="1689"/>
      <c r="J25" s="1689"/>
      <c r="K25" s="1689"/>
      <c r="L25" s="1689"/>
      <c r="M25" s="1689"/>
      <c r="N25" s="1689"/>
      <c r="O25" s="1689"/>
      <c r="P25" s="1689"/>
      <c r="Q25" s="1689"/>
      <c r="R25" s="1689"/>
      <c r="S25" s="1689"/>
      <c r="T25" s="1689"/>
      <c r="U25" s="1689"/>
      <c r="V25" s="1689"/>
      <c r="W25" s="1690"/>
      <c r="Z25" s="602"/>
    </row>
    <row r="26" spans="1:26" ht="54" customHeight="1" thickBot="1" x14ac:dyDescent="0.2">
      <c r="A26" s="1938"/>
      <c r="B26" s="1940" t="s">
        <v>1093</v>
      </c>
      <c r="C26" s="625" t="s">
        <v>76</v>
      </c>
      <c r="D26" s="1441" t="s">
        <v>1928</v>
      </c>
      <c r="E26" s="1572"/>
      <c r="F26" s="1572"/>
      <c r="G26" s="1572"/>
      <c r="H26" s="1572"/>
      <c r="I26" s="1572"/>
      <c r="J26" s="1572"/>
      <c r="K26" s="1572"/>
      <c r="L26" s="1572"/>
      <c r="M26" s="1572"/>
      <c r="N26" s="1572"/>
      <c r="O26" s="1572"/>
      <c r="P26" s="1572"/>
      <c r="Q26" s="1572"/>
      <c r="R26" s="1572"/>
      <c r="S26" s="1572"/>
      <c r="T26" s="1572"/>
      <c r="U26" s="1572"/>
      <c r="V26" s="1572"/>
      <c r="W26" s="1442"/>
      <c r="Z26" s="602"/>
    </row>
    <row r="27" spans="1:26" ht="24" customHeight="1" thickBot="1" x14ac:dyDescent="0.2">
      <c r="A27" s="1938"/>
      <c r="B27" s="1941"/>
      <c r="C27" s="479" t="s">
        <v>1026</v>
      </c>
      <c r="D27" s="1441" t="s">
        <v>1929</v>
      </c>
      <c r="E27" s="1572"/>
      <c r="F27" s="1572"/>
      <c r="G27" s="1572"/>
      <c r="H27" s="1572"/>
      <c r="I27" s="1572"/>
      <c r="J27" s="1572"/>
      <c r="K27" s="1572"/>
      <c r="L27" s="1572"/>
      <c r="M27" s="1572"/>
      <c r="N27" s="1572"/>
      <c r="O27" s="1572"/>
      <c r="P27" s="1572"/>
      <c r="Q27" s="1572"/>
      <c r="R27" s="1572"/>
      <c r="S27" s="1572"/>
      <c r="T27" s="1572"/>
      <c r="U27" s="1572"/>
      <c r="V27" s="1572"/>
      <c r="W27" s="1442"/>
      <c r="Z27" s="602"/>
    </row>
    <row r="28" spans="1:26" ht="24" customHeight="1" thickBot="1" x14ac:dyDescent="0.2">
      <c r="A28" s="1939"/>
      <c r="B28" s="1820" t="s">
        <v>1668</v>
      </c>
      <c r="C28" s="1821"/>
      <c r="D28" s="1688" t="s">
        <v>1918</v>
      </c>
      <c r="E28" s="1689"/>
      <c r="F28" s="1689"/>
      <c r="G28" s="1689"/>
      <c r="H28" s="1689"/>
      <c r="I28" s="1689"/>
      <c r="J28" s="1690"/>
      <c r="K28" s="1823" t="s">
        <v>254</v>
      </c>
      <c r="L28" s="1823"/>
      <c r="M28" s="1823"/>
      <c r="N28" s="1596">
        <v>6101</v>
      </c>
      <c r="O28" s="1596"/>
      <c r="P28" s="1596"/>
      <c r="Q28" s="1596"/>
      <c r="R28" s="1596"/>
      <c r="S28" s="1596"/>
      <c r="T28" s="1596"/>
      <c r="U28" s="1596"/>
      <c r="V28" s="1596"/>
      <c r="W28" s="1596"/>
      <c r="Z28" s="602"/>
    </row>
    <row r="29" spans="1:26" ht="21" customHeight="1" thickBot="1" x14ac:dyDescent="0.2">
      <c r="A29" s="1707">
        <v>2</v>
      </c>
      <c r="B29" s="1958" t="s">
        <v>1099</v>
      </c>
      <c r="C29" s="1959"/>
      <c r="D29" s="1959"/>
      <c r="E29" s="1959"/>
      <c r="F29" s="1959"/>
      <c r="G29" s="1959"/>
      <c r="H29" s="1959"/>
      <c r="I29" s="1959"/>
      <c r="J29" s="1959"/>
      <c r="K29" s="1959"/>
      <c r="L29" s="1961"/>
      <c r="M29" s="1670" t="s">
        <v>1925</v>
      </c>
      <c r="N29" s="1946"/>
      <c r="O29" s="1946"/>
      <c r="P29" s="1946"/>
      <c r="Q29" s="1946"/>
      <c r="R29" s="1946"/>
      <c r="S29" s="1946"/>
      <c r="T29" s="1946"/>
      <c r="U29" s="1946"/>
      <c r="V29" s="1946"/>
      <c r="W29" s="1947"/>
      <c r="Z29" s="602"/>
    </row>
    <row r="30" spans="1:26" ht="24" customHeight="1" thickBot="1" x14ac:dyDescent="0.2">
      <c r="A30" s="1608"/>
      <c r="B30" s="632" t="s">
        <v>1098</v>
      </c>
      <c r="C30" s="631"/>
      <c r="D30" s="631"/>
      <c r="E30" s="631"/>
      <c r="F30" s="631"/>
      <c r="G30" s="631"/>
      <c r="H30" s="631"/>
      <c r="I30" s="631"/>
      <c r="J30" s="631"/>
      <c r="K30" s="631"/>
      <c r="L30" s="631"/>
      <c r="M30" s="473"/>
      <c r="N30" s="473"/>
      <c r="O30" s="473"/>
      <c r="P30" s="473"/>
      <c r="Q30" s="473"/>
      <c r="R30" s="473"/>
      <c r="S30" s="473"/>
      <c r="T30" s="473"/>
      <c r="U30" s="473"/>
      <c r="V30" s="473"/>
      <c r="W30" s="630"/>
      <c r="Z30" s="602"/>
    </row>
    <row r="31" spans="1:26" ht="24" customHeight="1" thickBot="1" x14ac:dyDescent="0.2">
      <c r="A31" s="1608"/>
      <c r="B31" s="629" t="s">
        <v>1097</v>
      </c>
      <c r="C31" s="628"/>
      <c r="D31" s="627"/>
      <c r="E31" s="1951" t="s">
        <v>1096</v>
      </c>
      <c r="F31" s="1951"/>
      <c r="G31" s="1952"/>
      <c r="H31" s="1953"/>
      <c r="I31" s="1954"/>
      <c r="J31" s="1955" t="s">
        <v>310</v>
      </c>
      <c r="K31" s="1956"/>
      <c r="L31" s="1953"/>
      <c r="M31" s="1954"/>
      <c r="N31" s="1955" t="s">
        <v>1095</v>
      </c>
      <c r="O31" s="1957"/>
      <c r="P31" s="1956"/>
      <c r="Q31" s="1953"/>
      <c r="R31" s="1954"/>
      <c r="S31" s="1955" t="s">
        <v>1094</v>
      </c>
      <c r="T31" s="1957"/>
      <c r="U31" s="1957"/>
      <c r="V31" s="1956"/>
      <c r="W31" s="626"/>
      <c r="Z31" s="602"/>
    </row>
    <row r="32" spans="1:26" ht="24" customHeight="1" thickBot="1" x14ac:dyDescent="0.2">
      <c r="A32" s="1608"/>
      <c r="B32" s="1706" t="s">
        <v>255</v>
      </c>
      <c r="C32" s="1706"/>
      <c r="D32" s="1688" t="s">
        <v>1927</v>
      </c>
      <c r="E32" s="1689"/>
      <c r="F32" s="1689"/>
      <c r="G32" s="1689"/>
      <c r="H32" s="1689"/>
      <c r="I32" s="1689"/>
      <c r="J32" s="1689"/>
      <c r="K32" s="1689"/>
      <c r="L32" s="1689"/>
      <c r="M32" s="1689"/>
      <c r="N32" s="1689"/>
      <c r="O32" s="1689"/>
      <c r="P32" s="1689"/>
      <c r="Q32" s="1689"/>
      <c r="R32" s="1689"/>
      <c r="S32" s="1689"/>
      <c r="T32" s="1689"/>
      <c r="U32" s="1689"/>
      <c r="V32" s="1689"/>
      <c r="W32" s="1690"/>
      <c r="Z32" s="602"/>
    </row>
    <row r="33" spans="1:26" ht="53.25" customHeight="1" thickBot="1" x14ac:dyDescent="0.2">
      <c r="A33" s="1608"/>
      <c r="B33" s="1940" t="s">
        <v>1093</v>
      </c>
      <c r="C33" s="625" t="s">
        <v>76</v>
      </c>
      <c r="D33" s="1441" t="s">
        <v>1928</v>
      </c>
      <c r="E33" s="1572"/>
      <c r="F33" s="1572"/>
      <c r="G33" s="1572"/>
      <c r="H33" s="1572"/>
      <c r="I33" s="1572"/>
      <c r="J33" s="1572"/>
      <c r="K33" s="1572"/>
      <c r="L33" s="1572"/>
      <c r="M33" s="1572"/>
      <c r="N33" s="1572"/>
      <c r="O33" s="1572"/>
      <c r="P33" s="1572"/>
      <c r="Q33" s="1572"/>
      <c r="R33" s="1572"/>
      <c r="S33" s="1572"/>
      <c r="T33" s="1572"/>
      <c r="U33" s="1572"/>
      <c r="V33" s="1572"/>
      <c r="W33" s="1442"/>
      <c r="Z33" s="602"/>
    </row>
    <row r="34" spans="1:26" ht="24" customHeight="1" thickBot="1" x14ac:dyDescent="0.2">
      <c r="A34" s="1608"/>
      <c r="B34" s="1941"/>
      <c r="C34" s="479" t="s">
        <v>1019</v>
      </c>
      <c r="D34" s="1441" t="s">
        <v>1929</v>
      </c>
      <c r="E34" s="1572"/>
      <c r="F34" s="1572"/>
      <c r="G34" s="1572"/>
      <c r="H34" s="1572"/>
      <c r="I34" s="1572"/>
      <c r="J34" s="1572"/>
      <c r="K34" s="1572"/>
      <c r="L34" s="1572"/>
      <c r="M34" s="1572"/>
      <c r="N34" s="1572"/>
      <c r="O34" s="1572"/>
      <c r="P34" s="1572"/>
      <c r="Q34" s="1572"/>
      <c r="R34" s="1572"/>
      <c r="S34" s="1572"/>
      <c r="T34" s="1572"/>
      <c r="U34" s="1572"/>
      <c r="V34" s="1572"/>
      <c r="W34" s="1442"/>
      <c r="Z34" s="602"/>
    </row>
    <row r="35" spans="1:26" ht="24" customHeight="1" thickBot="1" x14ac:dyDescent="0.2">
      <c r="A35" s="1608"/>
      <c r="B35" s="1820" t="s">
        <v>1668</v>
      </c>
      <c r="C35" s="1821"/>
      <c r="D35" s="1688" t="s">
        <v>1918</v>
      </c>
      <c r="E35" s="1689"/>
      <c r="F35" s="1689"/>
      <c r="G35" s="1689"/>
      <c r="H35" s="1689"/>
      <c r="I35" s="1689"/>
      <c r="J35" s="1690"/>
      <c r="K35" s="1823" t="s">
        <v>254</v>
      </c>
      <c r="L35" s="1823"/>
      <c r="M35" s="1823"/>
      <c r="N35" s="1596">
        <v>6101</v>
      </c>
      <c r="O35" s="1596"/>
      <c r="P35" s="1596"/>
      <c r="Q35" s="1596"/>
      <c r="R35" s="1596"/>
      <c r="S35" s="1596"/>
      <c r="T35" s="1596"/>
      <c r="U35" s="1596"/>
      <c r="V35" s="1596"/>
      <c r="W35" s="1596"/>
      <c r="Z35" s="602"/>
    </row>
    <row r="36" spans="1:26" ht="24" customHeight="1" x14ac:dyDescent="0.15">
      <c r="C36" s="281"/>
      <c r="D36" s="281"/>
      <c r="E36" s="281"/>
      <c r="F36" s="281"/>
      <c r="G36" s="281"/>
      <c r="H36" s="281"/>
      <c r="I36" s="281"/>
      <c r="J36" s="281"/>
      <c r="K36" s="281"/>
      <c r="L36" s="281"/>
      <c r="M36" s="281"/>
      <c r="N36" s="281"/>
      <c r="O36" s="281"/>
      <c r="P36" s="281"/>
      <c r="Q36" s="281"/>
      <c r="R36" s="281"/>
      <c r="S36" s="281"/>
      <c r="T36" s="281"/>
      <c r="U36" s="281"/>
      <c r="V36" s="281"/>
    </row>
    <row r="37" spans="1:26" ht="24" customHeight="1" x14ac:dyDescent="0.15"/>
    <row r="38" spans="1:26" ht="24" customHeight="1" x14ac:dyDescent="0.15"/>
    <row r="39" spans="1:26" ht="24" customHeight="1" x14ac:dyDescent="0.15"/>
    <row r="40" spans="1:26" ht="5.0999999999999996" customHeight="1" x14ac:dyDescent="0.15"/>
    <row r="41" spans="1:26" ht="18" customHeight="1" x14ac:dyDescent="0.15"/>
    <row r="42" spans="1:26" ht="18" customHeight="1" x14ac:dyDescent="0.15"/>
    <row r="43" spans="1:26" ht="25.5" customHeight="1" x14ac:dyDescent="0.15"/>
    <row r="44" spans="1:26" ht="18" customHeight="1" x14ac:dyDescent="0.15"/>
    <row r="45" spans="1:26" ht="18" customHeight="1" x14ac:dyDescent="0.15"/>
    <row r="46" spans="1:26" ht="25.5" customHeight="1" x14ac:dyDescent="0.15"/>
    <row r="47" spans="1:26" ht="30" customHeight="1" x14ac:dyDescent="0.15"/>
    <row r="48" spans="1:26" ht="45" customHeight="1" x14ac:dyDescent="0.15">
      <c r="Y48" s="536"/>
    </row>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30" customHeight="1" x14ac:dyDescent="0.15"/>
    <row r="59" ht="25.5" customHeight="1" x14ac:dyDescent="0.15"/>
    <row r="60" ht="18" customHeight="1" x14ac:dyDescent="0.15"/>
    <row r="61" ht="18" customHeight="1" x14ac:dyDescent="0.15"/>
    <row r="62" ht="25.5" customHeight="1" x14ac:dyDescent="0.15"/>
    <row r="63" ht="30" customHeight="1" x14ac:dyDescent="0.15"/>
    <row r="64" ht="45"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30" customHeight="1" x14ac:dyDescent="0.15"/>
    <row r="75" ht="5.0999999999999996" customHeight="1" x14ac:dyDescent="0.15"/>
    <row r="76" ht="20.25" customHeight="1" x14ac:dyDescent="0.15"/>
    <row r="77" ht="25.5" customHeight="1" x14ac:dyDescent="0.15"/>
    <row r="78" ht="20.25" customHeight="1" x14ac:dyDescent="0.15"/>
    <row r="79" ht="18" customHeight="1" x14ac:dyDescent="0.15"/>
    <row r="80" ht="25.5" customHeight="1" x14ac:dyDescent="0.15"/>
    <row r="81" ht="30" customHeight="1" x14ac:dyDescent="0.15"/>
    <row r="82" ht="45" customHeight="1" x14ac:dyDescent="0.15"/>
    <row r="83" ht="25.5" customHeight="1" x14ac:dyDescent="0.15"/>
    <row r="84" ht="25.5"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30" customHeight="1" x14ac:dyDescent="0.15"/>
    <row r="93" ht="25.5" customHeight="1" x14ac:dyDescent="0.15"/>
    <row r="94" ht="20.25" customHeight="1" x14ac:dyDescent="0.15"/>
    <row r="95" ht="18" customHeight="1" x14ac:dyDescent="0.15"/>
    <row r="96" ht="25.5" customHeight="1" x14ac:dyDescent="0.15"/>
    <row r="97" spans="24:24" ht="30" customHeight="1" x14ac:dyDescent="0.15"/>
    <row r="98" spans="24:24" ht="45" customHeight="1" x14ac:dyDescent="0.15"/>
    <row r="99" spans="24:24" ht="25.5" customHeight="1" x14ac:dyDescent="0.15"/>
    <row r="100" spans="24:24" ht="25.5" customHeight="1" x14ac:dyDescent="0.15"/>
    <row r="101" spans="24:24" ht="24" customHeight="1" x14ac:dyDescent="0.15"/>
    <row r="102" spans="24:24" ht="24" customHeight="1" x14ac:dyDescent="0.15"/>
    <row r="103" spans="24:24" ht="24" customHeight="1" x14ac:dyDescent="0.15"/>
    <row r="104" spans="24:24" ht="24" customHeight="1" x14ac:dyDescent="0.15"/>
    <row r="105" spans="24:24" ht="24" customHeight="1" x14ac:dyDescent="0.15"/>
    <row r="106" spans="24:24" ht="24" customHeight="1" x14ac:dyDescent="0.15"/>
    <row r="107" spans="24:24" ht="24" customHeight="1" x14ac:dyDescent="0.15"/>
    <row r="108" spans="24:24" ht="30" customHeight="1" x14ac:dyDescent="0.15"/>
    <row r="109" spans="24:24" ht="10.5" customHeight="1" x14ac:dyDescent="0.15">
      <c r="X109" s="536" t="s">
        <v>404</v>
      </c>
    </row>
  </sheetData>
  <sheetProtection formatCells="0" formatColumns="0" formatRows="0" insertHyperlinks="0"/>
  <mergeCells count="89">
    <mergeCell ref="D11:W11"/>
    <mergeCell ref="K13:M13"/>
    <mergeCell ref="N13:Q13"/>
    <mergeCell ref="E24:G24"/>
    <mergeCell ref="H24:I24"/>
    <mergeCell ref="J24:K24"/>
    <mergeCell ref="D18:W18"/>
    <mergeCell ref="S24:V24"/>
    <mergeCell ref="D12:W12"/>
    <mergeCell ref="N16:P16"/>
    <mergeCell ref="Q16:R16"/>
    <mergeCell ref="S16:V16"/>
    <mergeCell ref="U13:W13"/>
    <mergeCell ref="L16:M16"/>
    <mergeCell ref="D26:W26"/>
    <mergeCell ref="R13:T13"/>
    <mergeCell ref="D28:J28"/>
    <mergeCell ref="K28:M28"/>
    <mergeCell ref="N28:Q28"/>
    <mergeCell ref="R20:T20"/>
    <mergeCell ref="U20:W20"/>
    <mergeCell ref="D27:W27"/>
    <mergeCell ref="D19:W19"/>
    <mergeCell ref="B22:L22"/>
    <mergeCell ref="L24:M24"/>
    <mergeCell ref="N24:P24"/>
    <mergeCell ref="Q24:R24"/>
    <mergeCell ref="M22:W22"/>
    <mergeCell ref="M14:W14"/>
    <mergeCell ref="D13:J13"/>
    <mergeCell ref="N35:Q35"/>
    <mergeCell ref="R35:T35"/>
    <mergeCell ref="U35:W35"/>
    <mergeCell ref="H31:I31"/>
    <mergeCell ref="J31:K31"/>
    <mergeCell ref="D34:W34"/>
    <mergeCell ref="D35:J35"/>
    <mergeCell ref="K35:M35"/>
    <mergeCell ref="L31:M31"/>
    <mergeCell ref="N31:P31"/>
    <mergeCell ref="Q31:R31"/>
    <mergeCell ref="S31:V31"/>
    <mergeCell ref="D33:W33"/>
    <mergeCell ref="M29:W29"/>
    <mergeCell ref="E31:G31"/>
    <mergeCell ref="B29:L29"/>
    <mergeCell ref="B32:C32"/>
    <mergeCell ref="D32:W32"/>
    <mergeCell ref="A1:W1"/>
    <mergeCell ref="A2:V2"/>
    <mergeCell ref="R28:T28"/>
    <mergeCell ref="D25:W25"/>
    <mergeCell ref="B14:L14"/>
    <mergeCell ref="B26:B27"/>
    <mergeCell ref="B17:C17"/>
    <mergeCell ref="D17:W17"/>
    <mergeCell ref="E16:G16"/>
    <mergeCell ref="H16:I16"/>
    <mergeCell ref="J16:K16"/>
    <mergeCell ref="D20:J20"/>
    <mergeCell ref="K20:M20"/>
    <mergeCell ref="N20:Q20"/>
    <mergeCell ref="U28:W28"/>
    <mergeCell ref="B25:C25"/>
    <mergeCell ref="B6:W6"/>
    <mergeCell ref="E4:W4"/>
    <mergeCell ref="X2:X4"/>
    <mergeCell ref="D10:W10"/>
    <mergeCell ref="M7:W7"/>
    <mergeCell ref="B7:L7"/>
    <mergeCell ref="E9:G9"/>
    <mergeCell ref="H9:I9"/>
    <mergeCell ref="J9:K9"/>
    <mergeCell ref="L9:M9"/>
    <mergeCell ref="S9:V9"/>
    <mergeCell ref="B10:C10"/>
    <mergeCell ref="N9:P9"/>
    <mergeCell ref="Q9:R9"/>
    <mergeCell ref="A7:A13"/>
    <mergeCell ref="A14:A20"/>
    <mergeCell ref="A22:A28"/>
    <mergeCell ref="A29:A35"/>
    <mergeCell ref="B13:C13"/>
    <mergeCell ref="B20:C20"/>
    <mergeCell ref="B28:C28"/>
    <mergeCell ref="B35:C35"/>
    <mergeCell ref="B11:B12"/>
    <mergeCell ref="B33:B34"/>
    <mergeCell ref="B18:B19"/>
  </mergeCells>
  <phoneticPr fontId="4"/>
  <dataValidations count="8">
    <dataValidation type="list" allowBlank="1" showInputMessage="1" showErrorMessage="1" sqref="H9:I9 L9:M9 Q9:R9 W9 H16:I16 L16:M16 Q16:R16 W16 H24:I24 L24:M24 Q24:R24 W24 H31:I31 L31:M31 Q31:R31 W31">
      <formula1>"○"</formula1>
    </dataValidation>
    <dataValidation imeMode="disabled" allowBlank="1" showInputMessage="1" showErrorMessage="1" prompt="内線番号を半角で入力" sqref="N13:W13 N20:W20 N28:W28 N35:W35"/>
    <dataValidation allowBlank="1" showInputMessage="1" showErrorMessage="1" prompt="表紙シートの病院名を反映" sqref="E4:W4"/>
    <dataValidation type="custom" imeMode="disabled" allowBlank="1" showInputMessage="1" showErrorMessage="1" error="半角で入力してください" prompt="アドレスは、手入力せずにホームページからコピーしてください" sqref="D12:W12 D19:W19 D27:W27 D34:W34">
      <formula1>LEN(D12)=LENB(D12)</formula1>
    </dataValidation>
    <dataValidation type="custom" imeMode="disabled" allowBlank="1" showInputMessage="1" showErrorMessage="1" error="半角で入力してください" prompt="電話番号はハイフン「-」を含め、半角で入力_x000a_XXX-XXXX-XXXX" sqref="D13:J13 D28:J28 D20:J20 D35:J35">
      <formula1>LEN(D13)=LENB(D13)</formula1>
    </dataValidation>
    <dataValidation type="list" allowBlank="1" showInputMessage="1" showErrorMessage="1" prompt="表紙①に反映されます" sqref="W2">
      <formula1>"あり,なし"</formula1>
    </dataValidation>
    <dataValidation type="list" allowBlank="1" showInputMessage="1" showErrorMessage="1" sqref="M7:W7 M14:W14">
      <formula1>"臨床試験専用の窓口がある,相談支援センターが窓口となっている,担当している診療科が窓口となっている,窓口はない"</formula1>
    </dataValidation>
    <dataValidation type="list" allowBlank="1" showInputMessage="1" showErrorMessage="1" sqref="M22:W22 M29:W29">
      <formula1>"治験専用の窓口がある,相談支援センターが窓口となっている,担当している診療科が窓口となっている,窓口はない"</formula1>
    </dataValidation>
  </dataValidations>
  <hyperlinks>
    <hyperlink ref="Y1" location="表紙①!D35" tooltip="表紙①に戻ります" display="表紙①に戻る"/>
    <hyperlink ref="Y2" location="'様式4（機能別）'!N33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1" fitToHeight="0" orientation="portrait" cellComments="asDisplayed" r:id="rId1"/>
  <headerFooter>
    <oddHeader>&amp;Rver.2.0</oddHeader>
    <oddFooter>&amp;C&amp;P/&amp;N&amp;R&amp;A</oddFooter>
  </headerFooter>
  <ignoredErrors>
    <ignoredError sqref="A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25"/>
  <sheetViews>
    <sheetView view="pageBreakPreview" zoomScaleNormal="100" zoomScaleSheetLayoutView="100" workbookViewId="0">
      <selection activeCell="A15" sqref="A15:K25"/>
    </sheetView>
  </sheetViews>
  <sheetFormatPr defaultColWidth="5.375" defaultRowHeight="13.5" x14ac:dyDescent="0.15"/>
  <cols>
    <col min="1" max="1" width="3.25" style="291" customWidth="1"/>
    <col min="2" max="2" width="8.625" style="291" customWidth="1"/>
    <col min="3" max="3" width="10.625" style="291" customWidth="1"/>
    <col min="4" max="4" width="15.625" style="291" customWidth="1"/>
    <col min="5" max="5" width="5.625" style="291" customWidth="1"/>
    <col min="6" max="11" width="8.625" style="291" customWidth="1"/>
    <col min="12" max="12" width="15" style="291" customWidth="1"/>
    <col min="13" max="13" width="2.625" style="285" customWidth="1"/>
    <col min="14" max="14" width="80.625" style="291" customWidth="1"/>
    <col min="15" max="16384" width="5.375" style="291"/>
  </cols>
  <sheetData>
    <row r="1" spans="1:14" ht="20.100000000000001" customHeight="1" thickBot="1" x14ac:dyDescent="0.2">
      <c r="A1" s="1428" t="s">
        <v>1116</v>
      </c>
      <c r="B1" s="1428"/>
      <c r="C1" s="1428"/>
      <c r="D1" s="1428"/>
      <c r="E1" s="1428"/>
      <c r="F1" s="1428"/>
      <c r="G1" s="1428"/>
      <c r="H1" s="1428"/>
      <c r="I1" s="1428"/>
      <c r="J1" s="1428"/>
      <c r="K1" s="1428"/>
      <c r="M1" s="973" t="s">
        <v>1344</v>
      </c>
    </row>
    <row r="2" spans="1:14" ht="24.95" customHeight="1" thickTop="1" thickBot="1" x14ac:dyDescent="0.2">
      <c r="A2" s="1585" t="s">
        <v>402</v>
      </c>
      <c r="B2" s="1585"/>
      <c r="C2" s="1585"/>
      <c r="D2" s="1585"/>
      <c r="E2" s="1585"/>
      <c r="F2" s="1585"/>
      <c r="G2" s="1585"/>
      <c r="H2" s="1585"/>
      <c r="I2" s="1585"/>
      <c r="J2" s="1586"/>
      <c r="K2" s="302" t="s">
        <v>1873</v>
      </c>
      <c r="L2" s="1869" t="str">
        <f>IF(AND(D11&lt;&gt;"",K2&lt;&gt;"",J8&lt;&gt;""),"",IF(K2="あり","←下の表の記載及び別添資料の提出有無について選択してください",IF(K2="","←「あり」か「なし」を選択してください","")))</f>
        <v/>
      </c>
      <c r="M2" s="973" t="s">
        <v>1515</v>
      </c>
    </row>
    <row r="3" spans="1:14" ht="5.0999999999999996" customHeight="1" thickTop="1" x14ac:dyDescent="0.15">
      <c r="L3" s="1869"/>
      <c r="M3" s="3"/>
    </row>
    <row r="4" spans="1:14" ht="20.100000000000001" customHeight="1" x14ac:dyDescent="0.15">
      <c r="A4" s="290"/>
      <c r="B4" s="290"/>
      <c r="C4" s="290"/>
      <c r="D4" s="290"/>
      <c r="E4" s="290"/>
      <c r="F4" s="293" t="s">
        <v>337</v>
      </c>
      <c r="G4" s="1430" t="str">
        <f>表紙①!E2</f>
        <v>大阪医療センター</v>
      </c>
      <c r="H4" s="1788"/>
      <c r="I4" s="1788"/>
      <c r="J4" s="1788"/>
      <c r="K4" s="1431"/>
      <c r="L4" s="1869"/>
      <c r="M4" s="973" t="s">
        <v>1516</v>
      </c>
      <c r="N4" s="1148"/>
    </row>
    <row r="5" spans="1:14" ht="20.100000000000001" customHeight="1" x14ac:dyDescent="0.15">
      <c r="A5" s="290"/>
      <c r="B5" s="290"/>
      <c r="C5" s="290"/>
      <c r="D5" s="290"/>
      <c r="E5" s="290"/>
      <c r="F5" s="270" t="s">
        <v>1594</v>
      </c>
      <c r="G5" s="38" t="s">
        <v>1814</v>
      </c>
      <c r="H5" s="244"/>
      <c r="I5" s="134"/>
      <c r="J5" s="653"/>
      <c r="K5" s="653"/>
      <c r="L5" s="1869"/>
      <c r="M5" s="648"/>
      <c r="N5" s="1260" t="s">
        <v>398</v>
      </c>
    </row>
    <row r="6" spans="1:14" s="287" customFormat="1" ht="50.1" customHeight="1" x14ac:dyDescent="0.15">
      <c r="A6" s="1978" t="s">
        <v>1587</v>
      </c>
      <c r="B6" s="1978"/>
      <c r="C6" s="1978"/>
      <c r="D6" s="1978"/>
      <c r="E6" s="1978"/>
      <c r="F6" s="1978"/>
      <c r="G6" s="1978"/>
      <c r="H6" s="1978"/>
      <c r="I6" s="1978"/>
      <c r="J6" s="1978"/>
      <c r="K6" s="1978"/>
      <c r="M6" s="648"/>
      <c r="N6" s="1356"/>
    </row>
    <row r="7" spans="1:14" s="287" customFormat="1" ht="18.75" customHeight="1" thickBot="1" x14ac:dyDescent="0.2">
      <c r="A7" s="1979" t="s">
        <v>1586</v>
      </c>
      <c r="B7" s="1979"/>
      <c r="C7" s="1979"/>
      <c r="D7" s="1979"/>
      <c r="E7" s="1979"/>
      <c r="F7" s="1979"/>
      <c r="G7" s="1979"/>
      <c r="H7" s="1979"/>
      <c r="I7" s="1979"/>
      <c r="J7" s="1980"/>
      <c r="K7" s="1980"/>
      <c r="M7" s="648"/>
      <c r="N7" s="1356"/>
    </row>
    <row r="8" spans="1:14" s="287" customFormat="1" ht="21" customHeight="1" thickBot="1" x14ac:dyDescent="0.2">
      <c r="A8" s="1981" t="s">
        <v>1700</v>
      </c>
      <c r="B8" s="1982"/>
      <c r="C8" s="1982"/>
      <c r="D8" s="1982"/>
      <c r="E8" s="1982"/>
      <c r="F8" s="1982"/>
      <c r="G8" s="1982"/>
      <c r="H8" s="1982"/>
      <c r="I8" s="1983"/>
      <c r="J8" s="1975" t="s">
        <v>1891</v>
      </c>
      <c r="K8" s="1976"/>
      <c r="M8" s="648"/>
      <c r="N8" s="1356"/>
    </row>
    <row r="9" spans="1:14" s="287" customFormat="1" ht="54.75" customHeight="1" x14ac:dyDescent="0.15">
      <c r="A9" s="1977" t="s">
        <v>1115</v>
      </c>
      <c r="B9" s="1977"/>
      <c r="C9" s="1977"/>
      <c r="D9" s="1977"/>
      <c r="E9" s="1977"/>
      <c r="F9" s="1977"/>
      <c r="G9" s="1977"/>
      <c r="H9" s="1977"/>
      <c r="I9" s="1977"/>
      <c r="J9" s="1977"/>
      <c r="K9" s="1977"/>
      <c r="M9" s="285"/>
      <c r="N9" s="602"/>
    </row>
    <row r="10" spans="1:14" s="606" customFormat="1" ht="20.100000000000001" customHeight="1" thickBot="1" x14ac:dyDescent="0.2">
      <c r="A10" s="651" t="s">
        <v>1774</v>
      </c>
      <c r="B10" s="652"/>
      <c r="C10" s="652"/>
      <c r="D10" s="652"/>
      <c r="E10" s="652"/>
      <c r="F10" s="652"/>
      <c r="G10" s="652"/>
      <c r="H10" s="652"/>
      <c r="I10" s="652"/>
      <c r="J10" s="652"/>
      <c r="K10" s="652"/>
      <c r="M10" s="285"/>
      <c r="N10" s="331"/>
    </row>
    <row r="11" spans="1:14" s="273" customFormat="1" ht="15" customHeight="1" thickBot="1" x14ac:dyDescent="0.2">
      <c r="A11" s="650" t="s">
        <v>17</v>
      </c>
      <c r="B11" s="651"/>
      <c r="C11" s="533"/>
      <c r="D11" s="1330" t="s">
        <v>351</v>
      </c>
      <c r="E11" s="273" t="s">
        <v>1114</v>
      </c>
      <c r="M11" s="285"/>
      <c r="N11" s="331"/>
    </row>
    <row r="12" spans="1:14" s="273" customFormat="1" ht="15" customHeight="1" thickBot="1" x14ac:dyDescent="0.2">
      <c r="A12" s="650" t="s">
        <v>18</v>
      </c>
      <c r="D12" s="1330"/>
      <c r="E12" s="561" t="s">
        <v>438</v>
      </c>
      <c r="M12" s="285"/>
      <c r="N12" s="331"/>
    </row>
    <row r="13" spans="1:14" s="273" customFormat="1" ht="15" customHeight="1" thickBot="1" x14ac:dyDescent="0.2">
      <c r="A13" s="649" t="s">
        <v>19</v>
      </c>
      <c r="B13" s="606"/>
      <c r="C13" s="606"/>
      <c r="D13" s="606"/>
      <c r="E13" s="606"/>
      <c r="F13" s="1974"/>
      <c r="G13" s="1974"/>
      <c r="H13" s="1974"/>
      <c r="I13" s="606"/>
      <c r="J13" s="606"/>
      <c r="M13" s="285"/>
      <c r="N13" s="331"/>
    </row>
    <row r="14" spans="1:14" s="273" customFormat="1" x14ac:dyDescent="0.15">
      <c r="A14" s="641"/>
      <c r="B14" s="641"/>
      <c r="C14" s="641"/>
      <c r="D14" s="641"/>
      <c r="E14" s="641"/>
      <c r="F14" s="641"/>
      <c r="G14" s="641"/>
      <c r="H14" s="641"/>
      <c r="I14" s="641"/>
      <c r="J14" s="641"/>
      <c r="K14" s="641"/>
      <c r="M14" s="285"/>
      <c r="N14" s="331"/>
    </row>
    <row r="15" spans="1:14" s="273" customFormat="1" x14ac:dyDescent="0.15">
      <c r="A15" s="1728" t="s">
        <v>1961</v>
      </c>
      <c r="B15" s="1966"/>
      <c r="C15" s="1966"/>
      <c r="D15" s="1966"/>
      <c r="E15" s="1966"/>
      <c r="F15" s="1966"/>
      <c r="G15" s="1966"/>
      <c r="H15" s="1966"/>
      <c r="I15" s="1966"/>
      <c r="J15" s="1966"/>
      <c r="K15" s="1967"/>
      <c r="M15" s="285"/>
      <c r="N15" s="331"/>
    </row>
    <row r="16" spans="1:14" s="273" customFormat="1" x14ac:dyDescent="0.15">
      <c r="A16" s="1968"/>
      <c r="B16" s="1969"/>
      <c r="C16" s="1969"/>
      <c r="D16" s="1969"/>
      <c r="E16" s="1969"/>
      <c r="F16" s="1969"/>
      <c r="G16" s="1969"/>
      <c r="H16" s="1969"/>
      <c r="I16" s="1969"/>
      <c r="J16" s="1969"/>
      <c r="K16" s="1970"/>
      <c r="M16" s="285"/>
      <c r="N16" s="331"/>
    </row>
    <row r="17" spans="1:14" s="273" customFormat="1" x14ac:dyDescent="0.15">
      <c r="A17" s="1968"/>
      <c r="B17" s="1969"/>
      <c r="C17" s="1969"/>
      <c r="D17" s="1969"/>
      <c r="E17" s="1969"/>
      <c r="F17" s="1969"/>
      <c r="G17" s="1969"/>
      <c r="H17" s="1969"/>
      <c r="I17" s="1969"/>
      <c r="J17" s="1969"/>
      <c r="K17" s="1970"/>
      <c r="M17" s="285"/>
      <c r="N17" s="331"/>
    </row>
    <row r="18" spans="1:14" s="273" customFormat="1" x14ac:dyDescent="0.15">
      <c r="A18" s="1968"/>
      <c r="B18" s="1969"/>
      <c r="C18" s="1969"/>
      <c r="D18" s="1969"/>
      <c r="E18" s="1969"/>
      <c r="F18" s="1969"/>
      <c r="G18" s="1969"/>
      <c r="H18" s="1969"/>
      <c r="I18" s="1969"/>
      <c r="J18" s="1969"/>
      <c r="K18" s="1970"/>
      <c r="M18" s="285"/>
      <c r="N18" s="331"/>
    </row>
    <row r="19" spans="1:14" s="273" customFormat="1" x14ac:dyDescent="0.15">
      <c r="A19" s="1968"/>
      <c r="B19" s="1969"/>
      <c r="C19" s="1969"/>
      <c r="D19" s="1969"/>
      <c r="E19" s="1969"/>
      <c r="F19" s="1969"/>
      <c r="G19" s="1969"/>
      <c r="H19" s="1969"/>
      <c r="I19" s="1969"/>
      <c r="J19" s="1969"/>
      <c r="K19" s="1970"/>
      <c r="M19" s="285"/>
      <c r="N19" s="331"/>
    </row>
    <row r="20" spans="1:14" s="273" customFormat="1" x14ac:dyDescent="0.15">
      <c r="A20" s="1968"/>
      <c r="B20" s="1969"/>
      <c r="C20" s="1969"/>
      <c r="D20" s="1969"/>
      <c r="E20" s="1969"/>
      <c r="F20" s="1969"/>
      <c r="G20" s="1969"/>
      <c r="H20" s="1969"/>
      <c r="I20" s="1969"/>
      <c r="J20" s="1969"/>
      <c r="K20" s="1970"/>
      <c r="M20" s="285"/>
      <c r="N20" s="331"/>
    </row>
    <row r="21" spans="1:14" s="273" customFormat="1" x14ac:dyDescent="0.15">
      <c r="A21" s="1968"/>
      <c r="B21" s="1969"/>
      <c r="C21" s="1969"/>
      <c r="D21" s="1969"/>
      <c r="E21" s="1969"/>
      <c r="F21" s="1969"/>
      <c r="G21" s="1969"/>
      <c r="H21" s="1969"/>
      <c r="I21" s="1969"/>
      <c r="J21" s="1969"/>
      <c r="K21" s="1970"/>
      <c r="M21" s="285"/>
      <c r="N21" s="331"/>
    </row>
    <row r="22" spans="1:14" s="273" customFormat="1" x14ac:dyDescent="0.15">
      <c r="A22" s="1968"/>
      <c r="B22" s="1969"/>
      <c r="C22" s="1969"/>
      <c r="D22" s="1969"/>
      <c r="E22" s="1969"/>
      <c r="F22" s="1969"/>
      <c r="G22" s="1969"/>
      <c r="H22" s="1969"/>
      <c r="I22" s="1969"/>
      <c r="J22" s="1969"/>
      <c r="K22" s="1970"/>
      <c r="M22" s="285"/>
      <c r="N22" s="331"/>
    </row>
    <row r="23" spans="1:14" s="273" customFormat="1" x14ac:dyDescent="0.15">
      <c r="A23" s="1968"/>
      <c r="B23" s="1969"/>
      <c r="C23" s="1969"/>
      <c r="D23" s="1969"/>
      <c r="E23" s="1969"/>
      <c r="F23" s="1969"/>
      <c r="G23" s="1969"/>
      <c r="H23" s="1969"/>
      <c r="I23" s="1969"/>
      <c r="J23" s="1969"/>
      <c r="K23" s="1970"/>
      <c r="M23" s="285"/>
      <c r="N23" s="331"/>
    </row>
    <row r="24" spans="1:14" s="273" customFormat="1" x14ac:dyDescent="0.15">
      <c r="A24" s="1968"/>
      <c r="B24" s="1969"/>
      <c r="C24" s="1969"/>
      <c r="D24" s="1969"/>
      <c r="E24" s="1969"/>
      <c r="F24" s="1969"/>
      <c r="G24" s="1969"/>
      <c r="H24" s="1969"/>
      <c r="I24" s="1969"/>
      <c r="J24" s="1969"/>
      <c r="K24" s="1970"/>
      <c r="M24" s="285"/>
      <c r="N24" s="331"/>
    </row>
    <row r="25" spans="1:14" s="273" customFormat="1" x14ac:dyDescent="0.15">
      <c r="A25" s="1971"/>
      <c r="B25" s="1972"/>
      <c r="C25" s="1972"/>
      <c r="D25" s="1972"/>
      <c r="E25" s="1972"/>
      <c r="F25" s="1972"/>
      <c r="G25" s="1972"/>
      <c r="H25" s="1972"/>
      <c r="I25" s="1972"/>
      <c r="J25" s="1972"/>
      <c r="K25" s="1973"/>
      <c r="M25" s="285"/>
      <c r="N25" s="1357"/>
    </row>
  </sheetData>
  <sheetProtection formatCells="0" formatColumns="0" formatRows="0" insertHyperlinks="0"/>
  <mergeCells count="11">
    <mergeCell ref="L2:L5"/>
    <mergeCell ref="G4:K4"/>
    <mergeCell ref="A9:K9"/>
    <mergeCell ref="A6:K6"/>
    <mergeCell ref="A7:K7"/>
    <mergeCell ref="A8:I8"/>
    <mergeCell ref="A15:K25"/>
    <mergeCell ref="F13:H13"/>
    <mergeCell ref="J8:K8"/>
    <mergeCell ref="A1:K1"/>
    <mergeCell ref="A2:J2"/>
  </mergeCells>
  <phoneticPr fontId="4"/>
  <dataValidations count="7">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11">
      <formula1>"あり,なし"</formula1>
    </dataValidation>
    <dataValidation type="list" allowBlank="1" showInputMessage="1" showErrorMessage="1" sqref="D12">
      <formula1>"ワード,一太郎,リッチテキスト,エクセル,パワーポイント,PDF,その他"</formula1>
    </dataValidation>
    <dataValidation allowBlank="1" showErrorMessage="1" prompt="表紙シートの病院名を反映" sqref="M4"/>
    <dataValidation allowBlank="1" showErrorMessage="1" sqref="M2"/>
    <dataValidation type="list" allowBlank="1" showInputMessage="1" showErrorMessage="1" sqref="J8:K8">
      <formula1>"はい,いいえ"</formula1>
    </dataValidation>
  </dataValidations>
  <hyperlinks>
    <hyperlink ref="M1" location="表紙①!D36" tooltip="表紙①に戻ります" display="表紙①に戻る"/>
    <hyperlink ref="M2" location="'様式4（機能別）'!N335" tooltip="様式4（機能別）に戻ります" display="様式4（機能別）のⅡ（地域がん診療連携拠点病院の指定要件について）に戻る"/>
    <hyperlink ref="M4" location="'様式4（機能別）'!N655"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49"/>
  <sheetViews>
    <sheetView view="pageBreakPreview" topLeftCell="A34" zoomScaleNormal="100" zoomScaleSheetLayoutView="100" workbookViewId="0">
      <selection activeCell="F45" sqref="F45:H45"/>
    </sheetView>
  </sheetViews>
  <sheetFormatPr defaultColWidth="8.875" defaultRowHeight="13.5" x14ac:dyDescent="0.15"/>
  <cols>
    <col min="1" max="1" width="3.625" style="204" customWidth="1"/>
    <col min="2" max="2" width="6.75" style="204" customWidth="1"/>
    <col min="3" max="4" width="15.625" style="204" customWidth="1"/>
    <col min="5" max="5" width="17.75" style="204" customWidth="1"/>
    <col min="6" max="6" width="11.875" style="204" customWidth="1"/>
    <col min="7" max="7" width="15.875" style="204" customWidth="1"/>
    <col min="8" max="8" width="23.625" style="204" customWidth="1"/>
    <col min="9" max="9" width="27.25" style="204" customWidth="1"/>
    <col min="10" max="10" width="15" style="723" customWidth="1"/>
    <col min="11" max="11" width="2.625" style="723" customWidth="1"/>
    <col min="12" max="12" width="80.625" style="204" customWidth="1"/>
    <col min="13" max="16384" width="8.875" style="204"/>
  </cols>
  <sheetData>
    <row r="1" spans="1:12" ht="18" customHeight="1" thickBot="1" x14ac:dyDescent="0.2">
      <c r="A1" s="2013" t="s">
        <v>1127</v>
      </c>
      <c r="B1" s="2013"/>
      <c r="C1" s="2013"/>
      <c r="D1" s="2013"/>
      <c r="E1" s="2013"/>
      <c r="F1" s="2013"/>
      <c r="G1" s="2013"/>
      <c r="H1" s="2013"/>
      <c r="I1" s="2013"/>
      <c r="K1" s="973" t="s">
        <v>1344</v>
      </c>
    </row>
    <row r="2" spans="1:12" ht="24.95" customHeight="1" thickTop="1" thickBot="1" x14ac:dyDescent="0.2">
      <c r="A2" s="2014" t="s">
        <v>1126</v>
      </c>
      <c r="B2" s="2014"/>
      <c r="C2" s="2014"/>
      <c r="D2" s="2014"/>
      <c r="E2" s="2014"/>
      <c r="F2" s="2014"/>
      <c r="G2" s="2014"/>
      <c r="H2" s="2014"/>
      <c r="I2" s="663" t="s">
        <v>1873</v>
      </c>
      <c r="J2" s="1998" t="str">
        <f>IF(AND(I2&lt;&gt;"",C14&lt;&gt;"",D14&lt;&gt;"",E14&lt;&gt;"",F14&lt;&gt;"",I14&lt;&gt;""),"",IF(I2="あり","下の表うち、少なくとも部門長の欄は入力してください",IF(I2="","←「あり」か「なし」を選択してください","")))</f>
        <v/>
      </c>
      <c r="K2" s="973" t="s">
        <v>1515</v>
      </c>
    </row>
    <row r="3" spans="1:12" ht="15" thickTop="1" x14ac:dyDescent="0.15">
      <c r="A3" s="726"/>
      <c r="B3" s="726"/>
      <c r="C3" s="726"/>
      <c r="D3" s="726"/>
      <c r="E3" s="726"/>
      <c r="F3" s="726"/>
      <c r="G3" s="726"/>
      <c r="H3" s="726"/>
      <c r="I3" s="796" t="s">
        <v>1125</v>
      </c>
      <c r="J3" s="1998"/>
      <c r="K3" s="973" t="s">
        <v>1516</v>
      </c>
    </row>
    <row r="4" spans="1:12" ht="5.0999999999999996" customHeight="1" x14ac:dyDescent="0.15">
      <c r="A4" s="727"/>
      <c r="B4" s="727"/>
      <c r="C4" s="727"/>
      <c r="D4" s="727"/>
      <c r="E4" s="727"/>
      <c r="F4" s="727"/>
      <c r="G4" s="727"/>
      <c r="H4" s="727"/>
      <c r="I4" s="728"/>
      <c r="J4" s="1998"/>
      <c r="L4" s="1150"/>
    </row>
    <row r="5" spans="1:12" s="661" customFormat="1" ht="20.100000000000001" customHeight="1" x14ac:dyDescent="0.15">
      <c r="A5" s="729"/>
      <c r="B5" s="729"/>
      <c r="C5" s="729"/>
      <c r="D5" s="729"/>
      <c r="E5" s="729"/>
      <c r="F5" s="730" t="s">
        <v>1124</v>
      </c>
      <c r="G5" s="2015" t="str">
        <f>表紙①!E2</f>
        <v>大阪医療センター</v>
      </c>
      <c r="H5" s="2016"/>
      <c r="I5" s="2017"/>
      <c r="J5" s="1998"/>
      <c r="K5" s="731"/>
      <c r="L5" s="1257" t="s">
        <v>878</v>
      </c>
    </row>
    <row r="6" spans="1:12" s="661" customFormat="1" ht="20.100000000000001" customHeight="1" x14ac:dyDescent="0.15">
      <c r="A6" s="729"/>
      <c r="B6" s="729"/>
      <c r="C6" s="729"/>
      <c r="D6" s="729"/>
      <c r="E6" s="729"/>
      <c r="F6" s="730" t="s">
        <v>1594</v>
      </c>
      <c r="G6" s="732" t="s">
        <v>1850</v>
      </c>
      <c r="H6" s="732"/>
      <c r="I6" s="732"/>
      <c r="J6" s="731"/>
      <c r="K6" s="731"/>
      <c r="L6" s="326"/>
    </row>
    <row r="7" spans="1:12" s="661" customFormat="1" ht="20.100000000000001" customHeight="1" x14ac:dyDescent="0.15">
      <c r="A7" s="727" t="s">
        <v>1123</v>
      </c>
      <c r="B7" s="727"/>
      <c r="C7" s="729"/>
      <c r="D7" s="729"/>
      <c r="E7" s="729"/>
      <c r="F7" s="730"/>
      <c r="G7" s="733"/>
      <c r="H7" s="734"/>
      <c r="I7" s="734"/>
      <c r="J7" s="731"/>
      <c r="K7" s="731"/>
      <c r="L7" s="326"/>
    </row>
    <row r="8" spans="1:12" ht="16.5" customHeight="1" x14ac:dyDescent="0.15">
      <c r="A8" s="735"/>
      <c r="B8" s="735"/>
      <c r="C8" s="2018" t="s">
        <v>1205</v>
      </c>
      <c r="D8" s="2018"/>
      <c r="E8" s="2018"/>
      <c r="F8" s="2018"/>
      <c r="G8" s="2018"/>
      <c r="H8" s="2018"/>
      <c r="I8" s="2018"/>
      <c r="L8" s="326"/>
    </row>
    <row r="9" spans="1:12" ht="50.25" customHeight="1" x14ac:dyDescent="0.15">
      <c r="A9" s="660"/>
      <c r="B9" s="660"/>
      <c r="C9" s="2010" t="s">
        <v>1206</v>
      </c>
      <c r="D9" s="2010"/>
      <c r="E9" s="2010"/>
      <c r="F9" s="2010"/>
      <c r="G9" s="2010"/>
      <c r="H9" s="2010"/>
      <c r="I9" s="2010"/>
      <c r="L9" s="326"/>
    </row>
    <row r="10" spans="1:12" ht="25.5" customHeight="1" x14ac:dyDescent="0.15">
      <c r="A10" s="660"/>
      <c r="B10" s="660"/>
      <c r="C10" s="2010" t="s">
        <v>1207</v>
      </c>
      <c r="D10" s="2010"/>
      <c r="E10" s="2010"/>
      <c r="F10" s="2010"/>
      <c r="G10" s="2010"/>
      <c r="H10" s="2010"/>
      <c r="I10" s="2010"/>
      <c r="L10" s="326"/>
    </row>
    <row r="11" spans="1:12" ht="30" customHeight="1" x14ac:dyDescent="0.15">
      <c r="A11" s="1267"/>
      <c r="B11" s="1267"/>
      <c r="C11" s="2028" t="s">
        <v>1604</v>
      </c>
      <c r="D11" s="2028"/>
      <c r="E11" s="2028"/>
      <c r="F11" s="2028"/>
      <c r="G11" s="2028"/>
      <c r="H11" s="2028"/>
      <c r="I11" s="2028"/>
      <c r="L11" s="326"/>
    </row>
    <row r="12" spans="1:12" ht="18" customHeight="1" x14ac:dyDescent="0.15">
      <c r="A12" s="1999"/>
      <c r="B12" s="2000"/>
      <c r="C12" s="2019" t="s">
        <v>973</v>
      </c>
      <c r="D12" s="2021" t="s">
        <v>984</v>
      </c>
      <c r="E12" s="2023" t="s">
        <v>983</v>
      </c>
      <c r="F12" s="2025" t="s">
        <v>1605</v>
      </c>
      <c r="G12" s="2026"/>
      <c r="H12" s="2026"/>
      <c r="I12" s="2027"/>
      <c r="L12" s="326"/>
    </row>
    <row r="13" spans="1:12" ht="18" customHeight="1" thickBot="1" x14ac:dyDescent="0.2">
      <c r="A13" s="2001"/>
      <c r="B13" s="2002"/>
      <c r="C13" s="2020"/>
      <c r="D13" s="2022"/>
      <c r="E13" s="2024"/>
      <c r="F13" s="2011" t="s">
        <v>1122</v>
      </c>
      <c r="G13" s="2012"/>
      <c r="H13" s="1270" t="s">
        <v>1603</v>
      </c>
      <c r="I13" s="1271" t="s">
        <v>1121</v>
      </c>
      <c r="L13" s="326"/>
    </row>
    <row r="14" spans="1:12" ht="27" customHeight="1" thickBot="1" x14ac:dyDescent="0.2">
      <c r="A14" s="497">
        <v>1</v>
      </c>
      <c r="B14" s="722" t="s">
        <v>1183</v>
      </c>
      <c r="C14" s="560" t="s">
        <v>220</v>
      </c>
      <c r="D14" s="559" t="s">
        <v>979</v>
      </c>
      <c r="E14" s="610" t="s">
        <v>1902</v>
      </c>
      <c r="F14" s="1993" t="s">
        <v>1907</v>
      </c>
      <c r="G14" s="1994"/>
      <c r="H14" s="1269" t="s">
        <v>1905</v>
      </c>
      <c r="I14" s="1365">
        <v>43805</v>
      </c>
      <c r="J14" s="1149" t="str">
        <f>IF(AND(I2="あり",C14&lt;&gt;"",D14&lt;&gt;"",E14&lt;&gt;"",F14&lt;&gt;"",I14&lt;&gt;""),"OK",IF(I2&lt;&gt;"あり","",IF(OR(C14="",D14="",E14="",F14="",I14=""),"未記入あり","")))</f>
        <v>OK</v>
      </c>
      <c r="L14" s="326"/>
    </row>
    <row r="15" spans="1:12" ht="27" customHeight="1" thickBot="1" x14ac:dyDescent="0.2">
      <c r="A15" s="497">
        <v>2</v>
      </c>
      <c r="B15" s="2007"/>
      <c r="C15" s="560" t="s">
        <v>220</v>
      </c>
      <c r="D15" s="559" t="s">
        <v>979</v>
      </c>
      <c r="E15" s="610" t="s">
        <v>1902</v>
      </c>
      <c r="F15" s="1993"/>
      <c r="G15" s="1994"/>
      <c r="H15" s="1269"/>
      <c r="I15" s="1365"/>
      <c r="L15" s="326"/>
    </row>
    <row r="16" spans="1:12" ht="27" customHeight="1" thickBot="1" x14ac:dyDescent="0.2">
      <c r="A16" s="497">
        <v>3</v>
      </c>
      <c r="B16" s="2008"/>
      <c r="C16" s="560" t="s">
        <v>220</v>
      </c>
      <c r="D16" s="559" t="s">
        <v>979</v>
      </c>
      <c r="E16" s="610" t="s">
        <v>1902</v>
      </c>
      <c r="F16" s="1993"/>
      <c r="G16" s="1994"/>
      <c r="H16" s="1269"/>
      <c r="I16" s="1365"/>
      <c r="L16" s="326"/>
    </row>
    <row r="17" spans="1:12" ht="27" customHeight="1" thickBot="1" x14ac:dyDescent="0.2">
      <c r="A17" s="497">
        <v>4</v>
      </c>
      <c r="B17" s="2008"/>
      <c r="C17" s="560" t="s">
        <v>220</v>
      </c>
      <c r="D17" s="559" t="s">
        <v>979</v>
      </c>
      <c r="E17" s="610" t="s">
        <v>1902</v>
      </c>
      <c r="F17" s="1993" t="s">
        <v>1908</v>
      </c>
      <c r="G17" s="1994"/>
      <c r="H17" s="1269" t="s">
        <v>1906</v>
      </c>
      <c r="I17" s="1365">
        <v>43259</v>
      </c>
      <c r="L17" s="326"/>
    </row>
    <row r="18" spans="1:12" ht="27" customHeight="1" thickBot="1" x14ac:dyDescent="0.2">
      <c r="A18" s="497">
        <v>5</v>
      </c>
      <c r="B18" s="2008"/>
      <c r="C18" s="560" t="s">
        <v>1903</v>
      </c>
      <c r="D18" s="559" t="s">
        <v>979</v>
      </c>
      <c r="E18" s="610" t="s">
        <v>978</v>
      </c>
      <c r="F18" s="1993"/>
      <c r="G18" s="1994"/>
      <c r="H18" s="1269"/>
      <c r="I18" s="1365"/>
      <c r="L18" s="326"/>
    </row>
    <row r="19" spans="1:12" ht="27" customHeight="1" thickBot="1" x14ac:dyDescent="0.2">
      <c r="A19" s="497">
        <v>6</v>
      </c>
      <c r="B19" s="2008"/>
      <c r="C19" s="560" t="s">
        <v>1903</v>
      </c>
      <c r="D19" s="559" t="s">
        <v>979</v>
      </c>
      <c r="E19" s="610" t="s">
        <v>978</v>
      </c>
      <c r="F19" s="1993"/>
      <c r="G19" s="1994"/>
      <c r="H19" s="1269"/>
      <c r="I19" s="1365"/>
      <c r="L19" s="326"/>
    </row>
    <row r="20" spans="1:12" ht="27" customHeight="1" thickBot="1" x14ac:dyDescent="0.2">
      <c r="A20" s="497">
        <v>7</v>
      </c>
      <c r="B20" s="2008"/>
      <c r="C20" s="560" t="s">
        <v>982</v>
      </c>
      <c r="D20" s="559" t="s">
        <v>979</v>
      </c>
      <c r="E20" s="610" t="s">
        <v>981</v>
      </c>
      <c r="F20" s="1993" t="s">
        <v>1909</v>
      </c>
      <c r="G20" s="1994"/>
      <c r="H20" s="1269" t="s">
        <v>1906</v>
      </c>
      <c r="I20" s="1365">
        <v>40886</v>
      </c>
      <c r="L20" s="326"/>
    </row>
    <row r="21" spans="1:12" ht="27" customHeight="1" thickBot="1" x14ac:dyDescent="0.2">
      <c r="A21" s="497">
        <v>8</v>
      </c>
      <c r="B21" s="2008"/>
      <c r="C21" s="560" t="s">
        <v>982</v>
      </c>
      <c r="D21" s="559" t="s">
        <v>979</v>
      </c>
      <c r="E21" s="610" t="s">
        <v>981</v>
      </c>
      <c r="F21" s="1993" t="s">
        <v>1910</v>
      </c>
      <c r="G21" s="1994"/>
      <c r="H21" s="1269" t="s">
        <v>1906</v>
      </c>
      <c r="I21" s="1365">
        <v>43805</v>
      </c>
      <c r="L21" s="326"/>
    </row>
    <row r="22" spans="1:12" ht="27" customHeight="1" thickBot="1" x14ac:dyDescent="0.2">
      <c r="A22" s="497">
        <v>9</v>
      </c>
      <c r="B22" s="2008"/>
      <c r="C22" s="560" t="s">
        <v>1904</v>
      </c>
      <c r="D22" s="559" t="s">
        <v>979</v>
      </c>
      <c r="E22" s="610" t="s">
        <v>978</v>
      </c>
      <c r="F22" s="1993"/>
      <c r="G22" s="1994"/>
      <c r="H22" s="1269"/>
      <c r="I22" s="1365"/>
      <c r="L22" s="326"/>
    </row>
    <row r="23" spans="1:12" ht="27" customHeight="1" thickBot="1" x14ac:dyDescent="0.2">
      <c r="A23" s="497">
        <v>10</v>
      </c>
      <c r="B23" s="2009"/>
      <c r="C23" s="560" t="s">
        <v>1904</v>
      </c>
      <c r="D23" s="559" t="s">
        <v>979</v>
      </c>
      <c r="E23" s="610" t="s">
        <v>978</v>
      </c>
      <c r="F23" s="1993"/>
      <c r="G23" s="1994"/>
      <c r="H23" s="1269"/>
      <c r="I23" s="1365"/>
      <c r="L23" s="326"/>
    </row>
    <row r="24" spans="1:12" ht="20.100000000000001" customHeight="1" x14ac:dyDescent="0.15">
      <c r="A24" s="723"/>
      <c r="B24" s="723"/>
      <c r="C24" s="723"/>
      <c r="D24" s="723"/>
      <c r="E24" s="723"/>
      <c r="F24" s="723"/>
      <c r="G24" s="723"/>
      <c r="H24" s="723"/>
      <c r="I24" s="723"/>
      <c r="J24" s="725" t="s">
        <v>404</v>
      </c>
      <c r="K24" s="725"/>
      <c r="L24" s="326"/>
    </row>
    <row r="25" spans="1:12" x14ac:dyDescent="0.15">
      <c r="A25" s="2003" t="s">
        <v>974</v>
      </c>
      <c r="B25" s="2003"/>
      <c r="C25" s="2003"/>
      <c r="D25" s="2003"/>
      <c r="E25" s="2003"/>
      <c r="F25" s="2003"/>
      <c r="G25" s="2003"/>
      <c r="H25" s="2003"/>
      <c r="I25" s="2003"/>
      <c r="J25" s="2003"/>
      <c r="K25" s="921"/>
      <c r="L25" s="326"/>
    </row>
    <row r="26" spans="1:12" ht="24" customHeight="1" thickBot="1" x14ac:dyDescent="0.2">
      <c r="A26" s="659"/>
      <c r="B26" s="2004" t="s">
        <v>973</v>
      </c>
      <c r="C26" s="2005"/>
      <c r="D26" s="2005"/>
      <c r="E26" s="291"/>
      <c r="F26" s="281"/>
      <c r="G26" s="291"/>
      <c r="H26" s="291"/>
      <c r="I26" s="291"/>
      <c r="L26" s="326"/>
    </row>
    <row r="27" spans="1:12" ht="24" customHeight="1" thickBot="1" x14ac:dyDescent="0.2">
      <c r="A27" s="658" t="s">
        <v>1120</v>
      </c>
      <c r="B27" s="2006" t="s">
        <v>1119</v>
      </c>
      <c r="C27" s="2006"/>
      <c r="D27" s="2006"/>
      <c r="E27" s="291"/>
      <c r="F27" s="281"/>
      <c r="G27" s="291"/>
      <c r="H27" s="291"/>
      <c r="I27" s="291"/>
      <c r="L27" s="326"/>
    </row>
    <row r="28" spans="1:12" ht="24" customHeight="1" thickBot="1" x14ac:dyDescent="0.2">
      <c r="A28" s="657">
        <v>1</v>
      </c>
      <c r="B28" s="1850"/>
      <c r="C28" s="1851"/>
      <c r="D28" s="1852"/>
      <c r="E28" s="291"/>
      <c r="F28" s="281"/>
      <c r="G28" s="291"/>
      <c r="H28" s="291"/>
      <c r="I28" s="291"/>
      <c r="L28" s="326"/>
    </row>
    <row r="29" spans="1:12" ht="24" customHeight="1" thickBot="1" x14ac:dyDescent="0.2">
      <c r="A29" s="656">
        <v>2</v>
      </c>
      <c r="B29" s="1850"/>
      <c r="C29" s="1851"/>
      <c r="D29" s="1852"/>
      <c r="E29" s="291"/>
      <c r="F29" s="281"/>
      <c r="G29" s="291"/>
      <c r="H29" s="291"/>
      <c r="I29" s="291"/>
      <c r="L29" s="326"/>
    </row>
    <row r="30" spans="1:12" ht="24" customHeight="1" thickBot="1" x14ac:dyDescent="0.2">
      <c r="A30" s="656">
        <v>3</v>
      </c>
      <c r="B30" s="1850"/>
      <c r="C30" s="1851"/>
      <c r="D30" s="1852"/>
      <c r="E30" s="291"/>
      <c r="F30" s="281"/>
      <c r="G30" s="291"/>
      <c r="H30" s="291"/>
      <c r="I30" s="291"/>
      <c r="L30" s="326"/>
    </row>
    <row r="31" spans="1:12" ht="24" customHeight="1" thickBot="1" x14ac:dyDescent="0.2">
      <c r="A31" s="656">
        <v>4</v>
      </c>
      <c r="B31" s="1849"/>
      <c r="C31" s="1849"/>
      <c r="D31" s="1849"/>
      <c r="E31" s="291"/>
      <c r="F31" s="281"/>
      <c r="G31" s="291"/>
      <c r="H31" s="291"/>
      <c r="I31" s="291"/>
      <c r="L31" s="326"/>
    </row>
    <row r="32" spans="1:12" ht="24" customHeight="1" thickBot="1" x14ac:dyDescent="0.2">
      <c r="A32" s="656">
        <v>5</v>
      </c>
      <c r="B32" s="1849"/>
      <c r="C32" s="1849"/>
      <c r="D32" s="1849"/>
      <c r="E32" s="291"/>
      <c r="F32" s="281"/>
      <c r="G32" s="291"/>
      <c r="H32" s="291"/>
      <c r="I32" s="291"/>
      <c r="L32" s="326"/>
    </row>
    <row r="33" spans="1:12" x14ac:dyDescent="0.15">
      <c r="A33" s="723"/>
      <c r="B33" s="723"/>
      <c r="C33" s="723"/>
      <c r="D33" s="723"/>
      <c r="E33" s="724"/>
      <c r="F33" s="797"/>
      <c r="G33" s="724"/>
      <c r="H33" s="724"/>
      <c r="I33" s="724"/>
      <c r="L33" s="326"/>
    </row>
    <row r="34" spans="1:12" ht="42.75" customHeight="1" x14ac:dyDescent="0.15">
      <c r="A34" s="1985" t="s">
        <v>1659</v>
      </c>
      <c r="B34" s="1986"/>
      <c r="C34" s="1986"/>
      <c r="D34" s="1986"/>
      <c r="E34" s="1986"/>
      <c r="F34" s="1986"/>
      <c r="G34" s="1986"/>
      <c r="H34" s="1986"/>
      <c r="I34" s="723"/>
      <c r="L34" s="326"/>
    </row>
    <row r="35" spans="1:12" x14ac:dyDescent="0.15">
      <c r="A35" s="723"/>
      <c r="B35" s="723"/>
      <c r="C35" s="723"/>
      <c r="D35" s="723"/>
      <c r="E35" s="723"/>
      <c r="F35" s="723"/>
      <c r="G35" s="723"/>
      <c r="H35" s="723"/>
      <c r="I35" s="723"/>
      <c r="L35" s="326"/>
    </row>
    <row r="36" spans="1:12" x14ac:dyDescent="0.15">
      <c r="A36" s="1995"/>
      <c r="B36" s="1995" t="s">
        <v>1118</v>
      </c>
      <c r="C36" s="1995"/>
      <c r="D36" s="1995"/>
      <c r="E36" s="1995"/>
      <c r="F36" s="1995" t="s">
        <v>1117</v>
      </c>
      <c r="G36" s="1995"/>
      <c r="H36" s="1995"/>
      <c r="I36" s="1989" t="s">
        <v>1661</v>
      </c>
      <c r="J36" s="1289"/>
      <c r="K36" s="204"/>
      <c r="L36" s="1355"/>
    </row>
    <row r="37" spans="1:12" x14ac:dyDescent="0.15">
      <c r="A37" s="1995"/>
      <c r="B37" s="1995"/>
      <c r="C37" s="1995"/>
      <c r="D37" s="1995"/>
      <c r="E37" s="1995"/>
      <c r="F37" s="1995"/>
      <c r="G37" s="1995"/>
      <c r="H37" s="1995"/>
      <c r="I37" s="1794"/>
      <c r="J37" s="1289"/>
      <c r="K37" s="204"/>
      <c r="L37" s="1355"/>
    </row>
    <row r="38" spans="1:12" ht="33" customHeight="1" x14ac:dyDescent="0.15">
      <c r="A38" s="655" t="s">
        <v>915</v>
      </c>
      <c r="B38" s="1987" t="s">
        <v>1653</v>
      </c>
      <c r="C38" s="1988"/>
      <c r="D38" s="1988"/>
      <c r="E38" s="1988"/>
      <c r="F38" s="1988" t="s">
        <v>1660</v>
      </c>
      <c r="G38" s="1988"/>
      <c r="H38" s="1988"/>
      <c r="I38" s="1287" t="s">
        <v>1665</v>
      </c>
      <c r="J38" s="1289"/>
      <c r="K38" s="204"/>
      <c r="L38" s="1355"/>
    </row>
    <row r="39" spans="1:12" ht="33" customHeight="1" x14ac:dyDescent="0.15">
      <c r="A39" s="655" t="s">
        <v>915</v>
      </c>
      <c r="B39" s="1990" t="s">
        <v>1654</v>
      </c>
      <c r="C39" s="1991"/>
      <c r="D39" s="1991"/>
      <c r="E39" s="1992"/>
      <c r="F39" s="1988" t="s">
        <v>1597</v>
      </c>
      <c r="G39" s="1988"/>
      <c r="H39" s="1988"/>
      <c r="I39" s="1287" t="s">
        <v>1662</v>
      </c>
      <c r="J39" s="1289"/>
      <c r="K39" s="204"/>
      <c r="L39" s="1355"/>
    </row>
    <row r="40" spans="1:12" ht="33" customHeight="1" x14ac:dyDescent="0.15">
      <c r="A40" s="655" t="s">
        <v>915</v>
      </c>
      <c r="B40" s="1987" t="s">
        <v>1663</v>
      </c>
      <c r="C40" s="1988"/>
      <c r="D40" s="1988"/>
      <c r="E40" s="1988"/>
      <c r="F40" s="1988" t="s">
        <v>1664</v>
      </c>
      <c r="G40" s="1988"/>
      <c r="H40" s="1988"/>
      <c r="I40" s="1287" t="s">
        <v>1662</v>
      </c>
      <c r="J40" s="1289"/>
      <c r="K40" s="204"/>
      <c r="L40" s="1355"/>
    </row>
    <row r="41" spans="1:12" ht="33" customHeight="1" x14ac:dyDescent="0.15">
      <c r="A41" s="655" t="s">
        <v>915</v>
      </c>
      <c r="B41" s="1990" t="s">
        <v>1656</v>
      </c>
      <c r="C41" s="1991"/>
      <c r="D41" s="1991"/>
      <c r="E41" s="1992"/>
      <c r="F41" s="1988" t="s">
        <v>1597</v>
      </c>
      <c r="G41" s="1988"/>
      <c r="H41" s="1988"/>
      <c r="I41" s="1287"/>
      <c r="J41" s="1289"/>
      <c r="K41" s="204"/>
      <c r="L41" s="1355"/>
    </row>
    <row r="42" spans="1:12" ht="33" customHeight="1" x14ac:dyDescent="0.15">
      <c r="A42" s="655" t="s">
        <v>915</v>
      </c>
      <c r="B42" s="1987" t="s">
        <v>1657</v>
      </c>
      <c r="C42" s="1988"/>
      <c r="D42" s="1988"/>
      <c r="E42" s="1988"/>
      <c r="F42" s="1988" t="s">
        <v>1597</v>
      </c>
      <c r="G42" s="1988"/>
      <c r="H42" s="1988"/>
      <c r="I42" s="1287"/>
      <c r="J42" s="1289"/>
      <c r="K42" s="204"/>
      <c r="L42" s="1355"/>
    </row>
    <row r="43" spans="1:12" ht="33" customHeight="1" x14ac:dyDescent="0.15">
      <c r="A43" s="655" t="s">
        <v>915</v>
      </c>
      <c r="B43" s="1990" t="s">
        <v>1658</v>
      </c>
      <c r="C43" s="1991"/>
      <c r="D43" s="1991"/>
      <c r="E43" s="1992"/>
      <c r="F43" s="1988" t="s">
        <v>1597</v>
      </c>
      <c r="G43" s="1988"/>
      <c r="H43" s="1988"/>
      <c r="I43" s="1287"/>
      <c r="J43" s="1289"/>
      <c r="K43" s="204"/>
      <c r="L43" s="1355"/>
    </row>
    <row r="44" spans="1:12" ht="33" customHeight="1" x14ac:dyDescent="0.15">
      <c r="A44" s="655" t="s">
        <v>915</v>
      </c>
      <c r="B44" s="1987" t="s">
        <v>1655</v>
      </c>
      <c r="C44" s="1988"/>
      <c r="D44" s="1988"/>
      <c r="E44" s="1988"/>
      <c r="F44" s="1988" t="s">
        <v>1597</v>
      </c>
      <c r="G44" s="1988"/>
      <c r="H44" s="1988"/>
      <c r="I44" s="1287"/>
      <c r="J44" s="1289"/>
      <c r="K44" s="204"/>
      <c r="L44" s="1355"/>
    </row>
    <row r="45" spans="1:12" ht="33" customHeight="1" x14ac:dyDescent="0.15">
      <c r="A45" s="654">
        <v>1</v>
      </c>
      <c r="B45" s="1996" t="s">
        <v>1962</v>
      </c>
      <c r="C45" s="1984"/>
      <c r="D45" s="1984"/>
      <c r="E45" s="1984"/>
      <c r="F45" s="1997" t="s">
        <v>1966</v>
      </c>
      <c r="G45" s="1984"/>
      <c r="H45" s="1984"/>
      <c r="I45" s="1367" t="s">
        <v>1965</v>
      </c>
      <c r="J45" s="1289"/>
      <c r="K45" s="204"/>
      <c r="L45" s="1355"/>
    </row>
    <row r="46" spans="1:12" ht="33" customHeight="1" x14ac:dyDescent="0.15">
      <c r="A46" s="654">
        <v>2</v>
      </c>
      <c r="B46" s="1984" t="s">
        <v>1963</v>
      </c>
      <c r="C46" s="1984"/>
      <c r="D46" s="1984"/>
      <c r="E46" s="1984"/>
      <c r="F46" s="1984" t="s">
        <v>1964</v>
      </c>
      <c r="G46" s="1984"/>
      <c r="H46" s="1984"/>
      <c r="I46" s="1288"/>
      <c r="J46" s="1289"/>
      <c r="K46" s="204"/>
      <c r="L46" s="1355"/>
    </row>
    <row r="47" spans="1:12" ht="33" customHeight="1" x14ac:dyDescent="0.15">
      <c r="A47" s="654">
        <v>3</v>
      </c>
      <c r="B47" s="1984"/>
      <c r="C47" s="1984"/>
      <c r="D47" s="1984"/>
      <c r="E47" s="1984"/>
      <c r="F47" s="1984"/>
      <c r="G47" s="1984"/>
      <c r="H47" s="1984"/>
      <c r="I47" s="1288"/>
      <c r="J47" s="1289"/>
      <c r="K47" s="204"/>
      <c r="L47" s="1355"/>
    </row>
    <row r="48" spans="1:12" ht="33" customHeight="1" x14ac:dyDescent="0.15">
      <c r="A48" s="654">
        <v>4</v>
      </c>
      <c r="B48" s="1984"/>
      <c r="C48" s="1984"/>
      <c r="D48" s="1984"/>
      <c r="E48" s="1984"/>
      <c r="F48" s="1984"/>
      <c r="G48" s="1984"/>
      <c r="H48" s="1984"/>
      <c r="I48" s="1288"/>
      <c r="J48" s="1289"/>
      <c r="K48" s="204"/>
      <c r="L48" s="1355"/>
    </row>
    <row r="49" spans="1:12" ht="33" customHeight="1" x14ac:dyDescent="0.15">
      <c r="A49" s="654">
        <v>5</v>
      </c>
      <c r="B49" s="1984"/>
      <c r="C49" s="1984"/>
      <c r="D49" s="1984"/>
      <c r="E49" s="1984"/>
      <c r="F49" s="1984"/>
      <c r="G49" s="1984"/>
      <c r="H49" s="1984"/>
      <c r="I49" s="1288"/>
      <c r="J49" s="1290"/>
      <c r="K49" s="204"/>
      <c r="L49" s="1355"/>
    </row>
  </sheetData>
  <mergeCells count="62">
    <mergeCell ref="F14:G14"/>
    <mergeCell ref="F13:G13"/>
    <mergeCell ref="F15:G15"/>
    <mergeCell ref="A1:I1"/>
    <mergeCell ref="A2:H2"/>
    <mergeCell ref="G5:I5"/>
    <mergeCell ref="C8:I8"/>
    <mergeCell ref="C9:I9"/>
    <mergeCell ref="C12:C13"/>
    <mergeCell ref="D12:D13"/>
    <mergeCell ref="E12:E13"/>
    <mergeCell ref="F12:I12"/>
    <mergeCell ref="C11:I11"/>
    <mergeCell ref="J2:J5"/>
    <mergeCell ref="B38:E38"/>
    <mergeCell ref="A12:B13"/>
    <mergeCell ref="A36:A37"/>
    <mergeCell ref="A25:J25"/>
    <mergeCell ref="B26:D26"/>
    <mergeCell ref="B27:D27"/>
    <mergeCell ref="B28:D28"/>
    <mergeCell ref="B15:B23"/>
    <mergeCell ref="F17:G17"/>
    <mergeCell ref="F18:G18"/>
    <mergeCell ref="B30:D30"/>
    <mergeCell ref="B31:D31"/>
    <mergeCell ref="B32:D32"/>
    <mergeCell ref="B29:D29"/>
    <mergeCell ref="C10:I10"/>
    <mergeCell ref="B49:E49"/>
    <mergeCell ref="F49:H49"/>
    <mergeCell ref="F36:H37"/>
    <mergeCell ref="B45:E45"/>
    <mergeCell ref="F45:H45"/>
    <mergeCell ref="B39:E39"/>
    <mergeCell ref="F39:H39"/>
    <mergeCell ref="B36:E37"/>
    <mergeCell ref="B46:E46"/>
    <mergeCell ref="F46:H46"/>
    <mergeCell ref="F38:H38"/>
    <mergeCell ref="B42:E42"/>
    <mergeCell ref="F42:H42"/>
    <mergeCell ref="B43:E43"/>
    <mergeCell ref="F43:H43"/>
    <mergeCell ref="B40:E40"/>
    <mergeCell ref="F16:G16"/>
    <mergeCell ref="F19:G19"/>
    <mergeCell ref="F20:G20"/>
    <mergeCell ref="F21:G21"/>
    <mergeCell ref="F22:G22"/>
    <mergeCell ref="I36:I37"/>
    <mergeCell ref="F40:H40"/>
    <mergeCell ref="B41:E41"/>
    <mergeCell ref="F41:H41"/>
    <mergeCell ref="F23:G23"/>
    <mergeCell ref="B47:E47"/>
    <mergeCell ref="F47:H47"/>
    <mergeCell ref="B48:E48"/>
    <mergeCell ref="F48:H48"/>
    <mergeCell ref="A34:H34"/>
    <mergeCell ref="B44:E44"/>
    <mergeCell ref="F44:H44"/>
  </mergeCells>
  <phoneticPr fontId="4"/>
  <dataValidations count="5">
    <dataValidation type="list" allowBlank="1" showInputMessage="1" showErrorMessage="1" sqref="C14:C23">
      <formula1>"医師,薬剤師,看護師,その他"</formula1>
    </dataValidation>
    <dataValidation type="list" allowBlank="1" showInputMessage="1" showErrorMessage="1" sqref="E14:E23">
      <formula1>"専従（8割以上）,専任（5割以上8割未満）,兼任（5割未満）"</formula1>
    </dataValidation>
    <dataValidation type="list" allowBlank="1" showInputMessage="1" showErrorMessage="1" prompt="表紙①に反映されます" sqref="I2">
      <formula1>"あり,なし"</formula1>
    </dataValidation>
    <dataValidation type="list" allowBlank="1" showInputMessage="1" showErrorMessage="1" sqref="D14:D23">
      <formula1>"常勤,非常勤"</formula1>
    </dataValidation>
    <dataValidation allowBlank="1" showInputMessage="1" showErrorMessage="1" prompt="表紙シートの病院名を反映" sqref="G5:I5"/>
  </dataValidations>
  <hyperlinks>
    <hyperlink ref="K1" location="表紙①!D37" tooltip="表紙①に戻ります" display="表紙①に戻る"/>
    <hyperlink ref="K2" location="'様式4（機能別）'!N342" tooltip="様式4（機能別）に戻ります" display="様式4（機能別）のⅡ（地域がん診療連携拠点病院の指定要件について）に戻る"/>
    <hyperlink ref="K3" location="'様式4（機能別）'!N663"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63" fitToHeight="0" orientation="portrait" cellComments="asDisplayed" r:id="rId1"/>
  <headerFooter>
    <oddHeader>&amp;Rver.2.0</oddHeader>
    <oddFooter>&amp;C&amp;P/&amp;N&amp;R&amp;A</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1"/>
  <sheetViews>
    <sheetView tabSelected="1" view="pageBreakPreview" zoomScaleNormal="130" zoomScaleSheetLayoutView="100" workbookViewId="0"/>
  </sheetViews>
  <sheetFormatPr defaultColWidth="9" defaultRowHeight="14.25" x14ac:dyDescent="0.15"/>
  <cols>
    <col min="1" max="1" width="3.625" style="10" customWidth="1"/>
    <col min="2" max="3" width="8.625" style="10" customWidth="1"/>
    <col min="4" max="5" width="10.625" style="415" customWidth="1"/>
    <col min="6" max="6" width="68.625" style="17" customWidth="1"/>
    <col min="7" max="7" width="3.75" style="258" customWidth="1"/>
    <col min="8" max="8" width="80.625" style="19" customWidth="1"/>
    <col min="9" max="16384" width="9" style="10"/>
  </cols>
  <sheetData>
    <row r="1" spans="1:8" s="231" customFormat="1" ht="18" thickBot="1" x14ac:dyDescent="0.2">
      <c r="B1" s="232" t="s">
        <v>224</v>
      </c>
      <c r="C1" s="232"/>
      <c r="D1" s="232"/>
      <c r="E1" s="232"/>
      <c r="G1" s="257"/>
      <c r="H1" s="325"/>
    </row>
    <row r="2" spans="1:8" ht="24" customHeight="1" thickBot="1" x14ac:dyDescent="0.2">
      <c r="D2" s="203" t="s">
        <v>222</v>
      </c>
      <c r="E2" s="1386" t="s">
        <v>1874</v>
      </c>
      <c r="F2" s="1387"/>
      <c r="H2" s="1248" t="s">
        <v>1601</v>
      </c>
    </row>
    <row r="3" spans="1:8" s="3" customFormat="1" ht="5.0999999999999996" customHeight="1" x14ac:dyDescent="0.15">
      <c r="G3" s="217"/>
      <c r="H3" s="214"/>
    </row>
    <row r="4" spans="1:8" s="3" customFormat="1" ht="24" customHeight="1" x14ac:dyDescent="0.15">
      <c r="A4" s="10"/>
      <c r="B4" s="368"/>
      <c r="C4" s="368"/>
      <c r="D4" s="203" t="s">
        <v>5</v>
      </c>
      <c r="E4" s="1389" t="str">
        <f>'様式4（機能別）'!L4</f>
        <v>地域がん診療連携拠点病院</v>
      </c>
      <c r="F4" s="1390"/>
      <c r="G4" s="217"/>
      <c r="H4" s="214" t="s">
        <v>1882</v>
      </c>
    </row>
    <row r="5" spans="1:8" ht="5.0999999999999996" customHeight="1" x14ac:dyDescent="0.15">
      <c r="B5" s="233"/>
      <c r="C5" s="233"/>
      <c r="F5" s="234"/>
      <c r="H5" s="326"/>
    </row>
    <row r="6" spans="1:8" ht="5.0999999999999996" customHeight="1" x14ac:dyDescent="0.15">
      <c r="A6" s="11"/>
      <c r="B6" s="11"/>
      <c r="C6" s="11"/>
      <c r="D6" s="235"/>
      <c r="E6" s="235"/>
      <c r="F6" s="236"/>
      <c r="H6" s="326"/>
    </row>
    <row r="7" spans="1:8" s="19" customFormat="1" ht="12" customHeight="1" x14ac:dyDescent="0.15">
      <c r="A7" s="12"/>
      <c r="B7" s="12"/>
      <c r="C7" s="12"/>
      <c r="D7" s="237" t="s">
        <v>1695</v>
      </c>
      <c r="E7" s="238"/>
      <c r="F7" s="13"/>
      <c r="G7" s="259"/>
      <c r="H7" s="326"/>
    </row>
    <row r="8" spans="1:8" s="242" customFormat="1" ht="12" customHeight="1" x14ac:dyDescent="0.15">
      <c r="A8" s="239"/>
      <c r="B8" s="239"/>
      <c r="C8" s="239"/>
      <c r="D8" s="240" t="s">
        <v>384</v>
      </c>
      <c r="E8" s="240" t="s">
        <v>304</v>
      </c>
      <c r="F8" s="241" t="s">
        <v>383</v>
      </c>
      <c r="G8" s="260"/>
      <c r="H8" s="326"/>
    </row>
    <row r="9" spans="1:8" s="242" customFormat="1" ht="12" customHeight="1" x14ac:dyDescent="0.15">
      <c r="A9" s="239"/>
      <c r="B9" s="264" t="str">
        <f>IF('様式4（全般事項）'!V1="✔チェック欄に未入力なし","✔","未入力あり")</f>
        <v>✔</v>
      </c>
      <c r="C9" s="239"/>
      <c r="D9" s="240" t="s">
        <v>385</v>
      </c>
      <c r="E9" s="240" t="s">
        <v>304</v>
      </c>
      <c r="F9" s="241" t="s">
        <v>335</v>
      </c>
      <c r="G9" s="260"/>
      <c r="H9" s="326"/>
    </row>
    <row r="10" spans="1:8" s="242" customFormat="1" ht="12" customHeight="1" x14ac:dyDescent="0.15">
      <c r="A10" s="239"/>
      <c r="B10" s="264" t="str">
        <f>IF('様式4（機能別）'!Q15="✔チェック欄に未入力なし","✔","未入力あり")</f>
        <v>✔</v>
      </c>
      <c r="C10" s="239"/>
      <c r="D10" s="240" t="s">
        <v>385</v>
      </c>
      <c r="E10" s="240" t="s">
        <v>304</v>
      </c>
      <c r="F10" s="241" t="s">
        <v>336</v>
      </c>
      <c r="G10" s="260"/>
      <c r="H10" s="326"/>
    </row>
    <row r="11" spans="1:8" s="244" customFormat="1" ht="5.0999999999999996" customHeight="1" x14ac:dyDescent="0.15">
      <c r="A11" s="243"/>
      <c r="B11" s="243"/>
      <c r="C11" s="243"/>
      <c r="D11" s="229"/>
      <c r="E11" s="229"/>
      <c r="F11" s="379"/>
      <c r="G11" s="261"/>
      <c r="H11" s="326"/>
    </row>
    <row r="12" spans="1:8" s="19" customFormat="1" ht="35.1" customHeight="1" x14ac:dyDescent="0.15">
      <c r="A12" s="12"/>
      <c r="B12" s="12"/>
      <c r="C12" s="12"/>
      <c r="D12" s="237" t="s">
        <v>225</v>
      </c>
      <c r="E12" s="1388" t="s">
        <v>403</v>
      </c>
      <c r="F12" s="1388"/>
      <c r="G12" s="262"/>
      <c r="H12" s="326"/>
    </row>
    <row r="13" spans="1:8" s="242" customFormat="1" ht="24" customHeight="1" x14ac:dyDescent="0.15">
      <c r="A13" s="14"/>
      <c r="B13" s="245" t="s">
        <v>24</v>
      </c>
      <c r="C13" s="246" t="s">
        <v>23</v>
      </c>
      <c r="D13" s="230" t="s">
        <v>223</v>
      </c>
      <c r="E13" s="240" t="s">
        <v>305</v>
      </c>
      <c r="F13" s="247" t="s">
        <v>236</v>
      </c>
      <c r="G13" s="210"/>
      <c r="H13" s="326"/>
    </row>
    <row r="14" spans="1:8" s="242" customFormat="1" ht="12" customHeight="1" x14ac:dyDescent="0.15">
      <c r="A14" s="1391" t="s">
        <v>920</v>
      </c>
      <c r="B14" s="208" t="str">
        <f>IF('別紙1（満たしていない要件）'!E2="","未入力",'別紙1（満たしていない要件）'!E2)</f>
        <v>なし</v>
      </c>
      <c r="C14" s="786"/>
      <c r="D14" s="900" t="s">
        <v>268</v>
      </c>
      <c r="E14" s="240" t="s">
        <v>304</v>
      </c>
      <c r="F14" s="241" t="s">
        <v>1590</v>
      </c>
      <c r="G14" s="210"/>
      <c r="H14" s="326"/>
    </row>
    <row r="15" spans="1:8" s="242" customFormat="1" ht="12" customHeight="1" x14ac:dyDescent="0.15">
      <c r="A15" s="1392"/>
      <c r="B15" s="208" t="str">
        <f>IF('別紙2（専門とするがんの診療状況）'!K2="","未入力",'別紙2（専門とするがんの診療状況）'!K2)</f>
        <v>あり</v>
      </c>
      <c r="C15" s="786"/>
      <c r="D15" s="900" t="s">
        <v>269</v>
      </c>
      <c r="E15" s="240" t="s">
        <v>304</v>
      </c>
      <c r="F15" s="241" t="s">
        <v>893</v>
      </c>
      <c r="G15" s="210"/>
      <c r="H15" s="326"/>
    </row>
    <row r="16" spans="1:8" s="242" customFormat="1" ht="12" customHeight="1" x14ac:dyDescent="0.15">
      <c r="A16" s="1392"/>
      <c r="B16" s="208" t="str">
        <f>IF('別紙３（緩和外来）'!X2="","未入力",'別紙３（緩和外来）'!X2)</f>
        <v>あり</v>
      </c>
      <c r="C16" s="786"/>
      <c r="D16" s="900" t="s">
        <v>189</v>
      </c>
      <c r="E16" s="240" t="s">
        <v>304</v>
      </c>
      <c r="F16" s="241" t="s">
        <v>187</v>
      </c>
      <c r="G16" s="210"/>
      <c r="H16" s="326"/>
    </row>
    <row r="17" spans="1:8" s="242" customFormat="1" ht="12" customHeight="1" x14ac:dyDescent="0.15">
      <c r="A17" s="1392"/>
      <c r="B17" s="208" t="str">
        <f>IF('別紙４（緩和病棟）'!Y2="","未入力",'別紙４（緩和病棟）'!Y2)</f>
        <v>なし</v>
      </c>
      <c r="C17" s="786"/>
      <c r="D17" s="900" t="s">
        <v>190</v>
      </c>
      <c r="E17" s="240" t="s">
        <v>304</v>
      </c>
      <c r="F17" s="241" t="s">
        <v>188</v>
      </c>
      <c r="G17" s="210"/>
      <c r="H17" s="326"/>
    </row>
    <row r="18" spans="1:8" s="242" customFormat="1" ht="12" customHeight="1" x14ac:dyDescent="0.15">
      <c r="A18" s="1392"/>
      <c r="B18" s="208" t="str">
        <f>IF('別紙５（地域緩和ケア連携体制）'!J2="","未入力",'別紙５（地域緩和ケア連携体制）'!J2)</f>
        <v>あり</v>
      </c>
      <c r="C18" s="410" t="str">
        <f>IF(AND(B19="あり",'別紙５（地域緩和ケア連携体制）'!D18=""),"未入力",'別紙５（地域緩和ケア連携体制）'!D18)</f>
        <v>なし</v>
      </c>
      <c r="D18" s="900" t="s">
        <v>191</v>
      </c>
      <c r="E18" s="1145" t="s">
        <v>1557</v>
      </c>
      <c r="F18" s="241" t="s">
        <v>1275</v>
      </c>
      <c r="G18" s="210"/>
      <c r="H18" s="326"/>
    </row>
    <row r="19" spans="1:8" s="242" customFormat="1" ht="12" customHeight="1" x14ac:dyDescent="0.15">
      <c r="A19" s="1392"/>
      <c r="B19" s="208" t="str">
        <f>IF('別紙6（緩和メンバー）'!F2="","未入力",'別紙6（緩和メンバー）'!F2)</f>
        <v>あり</v>
      </c>
      <c r="C19" s="786"/>
      <c r="D19" s="900" t="s">
        <v>192</v>
      </c>
      <c r="E19" s="240" t="s">
        <v>304</v>
      </c>
      <c r="F19" s="241" t="s">
        <v>913</v>
      </c>
      <c r="G19" s="210"/>
      <c r="H19" s="326"/>
    </row>
    <row r="20" spans="1:8" s="242" customFormat="1" ht="13.15" customHeight="1" x14ac:dyDescent="0.15">
      <c r="A20" s="1392"/>
      <c r="B20" s="208" t="str">
        <f>IF('別紙7（相談内容）'!G2="","未入力",'別紙7（相談内容）'!G2)</f>
        <v>あり</v>
      </c>
      <c r="C20" s="786"/>
      <c r="D20" s="900" t="s">
        <v>499</v>
      </c>
      <c r="E20" s="240" t="s">
        <v>304</v>
      </c>
      <c r="F20" s="241" t="s">
        <v>294</v>
      </c>
      <c r="G20" s="210"/>
      <c r="H20" s="326"/>
    </row>
    <row r="21" spans="1:8" s="242" customFormat="1" ht="12" customHeight="1" x14ac:dyDescent="0.15">
      <c r="A21" s="1392"/>
      <c r="B21" s="208" t="str">
        <f>IF('別紙8（相談支援センター窓口）'!W2="","未入力",'別紙8（相談支援センター窓口）'!W2)</f>
        <v>あり</v>
      </c>
      <c r="C21" s="786"/>
      <c r="D21" s="900" t="s">
        <v>500</v>
      </c>
      <c r="E21" s="240" t="s">
        <v>304</v>
      </c>
      <c r="F21" s="241" t="s">
        <v>1683</v>
      </c>
      <c r="G21" s="210"/>
      <c r="H21" s="326"/>
    </row>
    <row r="22" spans="1:8" s="242" customFormat="1" ht="12" customHeight="1" x14ac:dyDescent="0.15">
      <c r="A22" s="1392"/>
      <c r="B22" s="208" t="str">
        <f>IF('別紙9（相談支援センター体制）'!I2="","未入力",'別紙9（相談支援センター体制）'!I2)</f>
        <v>あり</v>
      </c>
      <c r="C22" s="786"/>
      <c r="D22" s="900" t="s">
        <v>185</v>
      </c>
      <c r="E22" s="240" t="s">
        <v>304</v>
      </c>
      <c r="F22" s="241" t="s">
        <v>378</v>
      </c>
      <c r="G22" s="210"/>
      <c r="H22" s="326"/>
    </row>
    <row r="23" spans="1:8" s="242" customFormat="1" ht="12" customHeight="1" x14ac:dyDescent="0.15">
      <c r="A23" s="1392"/>
      <c r="B23" s="208" t="str">
        <f>IF('別紙10（連携協力体制）'!H2="","未入力",'別紙10（連携協力体制）'!H2)</f>
        <v>あり</v>
      </c>
      <c r="C23" s="248"/>
      <c r="D23" s="900" t="s">
        <v>193</v>
      </c>
      <c r="E23" s="240" t="s">
        <v>304</v>
      </c>
      <c r="F23" s="241" t="s">
        <v>379</v>
      </c>
      <c r="G23" s="260"/>
      <c r="H23" s="326"/>
    </row>
    <row r="24" spans="1:8" s="242" customFormat="1" ht="12" customHeight="1" x14ac:dyDescent="0.15">
      <c r="A24" s="1392"/>
      <c r="B24" s="208" t="str">
        <f>IF('別紙11（専門外来）'!W2="","未入力",'別紙11（専門外来）'!W2)</f>
        <v>あり</v>
      </c>
      <c r="C24" s="248"/>
      <c r="D24" s="900" t="s">
        <v>154</v>
      </c>
      <c r="E24" s="240" t="s">
        <v>304</v>
      </c>
      <c r="F24" s="249" t="s">
        <v>445</v>
      </c>
      <c r="G24" s="260"/>
      <c r="H24" s="326"/>
    </row>
    <row r="25" spans="1:8" s="242" customFormat="1" ht="12" customHeight="1" x14ac:dyDescent="0.15">
      <c r="A25" s="1392"/>
      <c r="B25" s="208" t="str">
        <f>IF('別紙12（院内がん登録）'!G2="","未入力",'別紙12（院内がん登録）'!G2)</f>
        <v>あり</v>
      </c>
      <c r="C25" s="248"/>
      <c r="D25" s="900" t="s">
        <v>247</v>
      </c>
      <c r="E25" s="240" t="s">
        <v>304</v>
      </c>
      <c r="F25" s="249" t="s">
        <v>372</v>
      </c>
      <c r="G25" s="260"/>
      <c r="H25" s="326"/>
    </row>
    <row r="26" spans="1:8" s="242" customFormat="1" ht="12" customHeight="1" x14ac:dyDescent="0.15">
      <c r="A26" s="1392"/>
      <c r="B26" s="208" t="str">
        <f>IF('別紙13（臨床試験・治験）'!W2="","未入力",'別紙13（臨床試験・治験）'!W2)</f>
        <v>あり</v>
      </c>
      <c r="C26" s="248"/>
      <c r="D26" s="1293" t="s">
        <v>229</v>
      </c>
      <c r="E26" s="240" t="s">
        <v>304</v>
      </c>
      <c r="F26" s="249" t="s">
        <v>270</v>
      </c>
      <c r="G26" s="260"/>
      <c r="H26" s="326"/>
    </row>
    <row r="27" spans="1:8" s="242" customFormat="1" ht="12" customHeight="1" x14ac:dyDescent="0.15">
      <c r="A27" s="1392"/>
      <c r="B27" s="208" t="str">
        <f>IF('別紙14（PDCAサイクル）'!K2="","未入力",'別紙14（PDCAサイクル）'!K2)</f>
        <v>あり</v>
      </c>
      <c r="C27" s="410" t="str">
        <f>IF(AND(B27="あり",'別紙14（PDCAサイクル）'!D11=""),"未入力",'別紙14（PDCAサイクル）'!D11)</f>
        <v>なし</v>
      </c>
      <c r="D27" s="900" t="s">
        <v>183</v>
      </c>
      <c r="E27" s="1145" t="s">
        <v>1557</v>
      </c>
      <c r="F27" s="249" t="s">
        <v>380</v>
      </c>
      <c r="G27" s="260"/>
      <c r="H27" s="326"/>
    </row>
    <row r="28" spans="1:8" s="242" customFormat="1" ht="12" customHeight="1" x14ac:dyDescent="0.15">
      <c r="A28" s="1392"/>
      <c r="B28" s="208" t="str">
        <f>IF('別紙15（医療安全）'!I2="","未入力",'別紙15（医療安全）'!I2)</f>
        <v>あり</v>
      </c>
      <c r="C28" s="1300"/>
      <c r="D28" s="900" t="s">
        <v>184</v>
      </c>
      <c r="E28" s="240" t="s">
        <v>304</v>
      </c>
      <c r="F28" s="249" t="s">
        <v>1177</v>
      </c>
      <c r="G28" s="260"/>
      <c r="H28" s="326"/>
    </row>
    <row r="29" spans="1:8" s="242" customFormat="1" ht="5.0999999999999996" customHeight="1" x14ac:dyDescent="0.15">
      <c r="A29" s="1392"/>
      <c r="B29" s="250"/>
      <c r="C29" s="250"/>
      <c r="D29" s="240"/>
      <c r="E29" s="1145"/>
      <c r="F29" s="249"/>
      <c r="G29" s="260"/>
      <c r="H29" s="326"/>
    </row>
    <row r="30" spans="1:8" s="242" customFormat="1" ht="12" customHeight="1" x14ac:dyDescent="0.15">
      <c r="A30" s="1392"/>
      <c r="B30" s="250"/>
      <c r="C30" s="250"/>
      <c r="D30" s="251" t="s">
        <v>21</v>
      </c>
      <c r="E30" s="1145" t="s">
        <v>20</v>
      </c>
      <c r="F30" s="249"/>
      <c r="G30" s="260"/>
      <c r="H30" s="326"/>
    </row>
    <row r="31" spans="1:8" s="242" customFormat="1" ht="5.0999999999999996" customHeight="1" x14ac:dyDescent="0.15">
      <c r="A31" s="1392"/>
      <c r="B31" s="250"/>
      <c r="C31" s="250"/>
      <c r="D31" s="240"/>
      <c r="E31" s="1145"/>
      <c r="F31" s="249"/>
      <c r="G31" s="260"/>
      <c r="H31" s="326"/>
    </row>
    <row r="32" spans="1:8" s="253" customFormat="1" ht="12" customHeight="1" x14ac:dyDescent="0.15">
      <c r="A32" s="1392"/>
      <c r="B32" s="252"/>
      <c r="C32" s="252"/>
      <c r="D32" s="240" t="s">
        <v>1178</v>
      </c>
      <c r="E32" s="254"/>
      <c r="F32" s="255"/>
      <c r="G32" s="263"/>
      <c r="H32" s="326"/>
    </row>
    <row r="33" spans="1:8" s="242" customFormat="1" ht="13.5" customHeight="1" x14ac:dyDescent="0.15">
      <c r="A33" s="1392"/>
      <c r="B33" s="208" t="str">
        <f>IF('別紙16（PCCメンバー）'!H2="","未入力",'別紙16（PCCメンバー）'!H2)</f>
        <v>なし</v>
      </c>
      <c r="C33" s="248"/>
      <c r="D33" s="964" t="s">
        <v>186</v>
      </c>
      <c r="E33" s="240" t="s">
        <v>304</v>
      </c>
      <c r="F33" s="241" t="s">
        <v>919</v>
      </c>
      <c r="G33" s="210"/>
      <c r="H33" s="326"/>
    </row>
    <row r="34" spans="1:8" s="253" customFormat="1" ht="4.9000000000000004" customHeight="1" x14ac:dyDescent="0.15">
      <c r="A34" s="1392"/>
      <c r="B34" s="252"/>
      <c r="C34" s="252"/>
      <c r="D34" s="240"/>
      <c r="E34" s="240"/>
      <c r="F34" s="241"/>
      <c r="G34" s="263"/>
      <c r="H34" s="326"/>
    </row>
    <row r="35" spans="1:8" s="242" customFormat="1" ht="5.0999999999999996" customHeight="1" x14ac:dyDescent="0.15">
      <c r="A35" s="1392"/>
      <c r="B35" s="14"/>
      <c r="C35" s="14"/>
      <c r="D35" s="240"/>
      <c r="E35" s="240"/>
      <c r="F35" s="241"/>
      <c r="G35" s="210"/>
      <c r="H35" s="326"/>
    </row>
    <row r="36" spans="1:8" s="253" customFormat="1" ht="12" customHeight="1" x14ac:dyDescent="0.15">
      <c r="A36" s="1392"/>
      <c r="B36" s="252"/>
      <c r="C36" s="252"/>
      <c r="D36" s="240" t="s">
        <v>50</v>
      </c>
      <c r="E36" s="254"/>
      <c r="F36" s="255"/>
      <c r="G36" s="263"/>
      <c r="H36" s="326"/>
    </row>
    <row r="37" spans="1:8" s="242" customFormat="1" ht="12" customHeight="1" x14ac:dyDescent="0.15">
      <c r="A37" s="1392"/>
      <c r="B37" s="208" t="str">
        <f>IF('別紙17（集学的治療提供体制）'!J2="","未入力",'別紙17（集学的治療提供体制）'!J2)</f>
        <v>なし</v>
      </c>
      <c r="C37" s="410">
        <f>IF(AND(B37="あり",'別紙17（集学的治療提供体制）'!D7=""),"未入力",'別紙17（集学的治療提供体制）'!D7)</f>
        <v>0</v>
      </c>
      <c r="D37" s="965" t="s">
        <v>91</v>
      </c>
      <c r="E37" s="1145" t="s">
        <v>1557</v>
      </c>
      <c r="F37" s="241" t="s">
        <v>381</v>
      </c>
      <c r="G37" s="210"/>
      <c r="H37" s="326"/>
    </row>
    <row r="38" spans="1:8" s="242" customFormat="1" ht="12" customHeight="1" x14ac:dyDescent="0.15">
      <c r="A38" s="1392"/>
      <c r="B38" s="208" t="str">
        <f>IF('別紙18（連携診療体制）'!K2="","未入力",'別紙18（連携診療体制）'!K2)</f>
        <v>なし</v>
      </c>
      <c r="C38" s="410">
        <f>IF(AND(B38="あり",'別紙18（連携診療体制）'!D7=""),"未入力",'別紙18（連携診療体制）'!D7)</f>
        <v>0</v>
      </c>
      <c r="D38" s="965" t="s">
        <v>194</v>
      </c>
      <c r="E38" s="1145" t="s">
        <v>1557</v>
      </c>
      <c r="F38" s="241" t="s">
        <v>382</v>
      </c>
      <c r="G38" s="210"/>
      <c r="H38" s="326"/>
    </row>
    <row r="39" spans="1:8" s="253" customFormat="1" ht="4.9000000000000004" customHeight="1" x14ac:dyDescent="0.15">
      <c r="A39" s="1392"/>
      <c r="B39" s="252"/>
      <c r="C39" s="252"/>
      <c r="D39" s="240"/>
      <c r="E39" s="240"/>
      <c r="F39" s="241"/>
      <c r="G39" s="263"/>
      <c r="H39" s="326"/>
    </row>
    <row r="40" spans="1:8" s="242" customFormat="1" ht="5.0999999999999996" customHeight="1" x14ac:dyDescent="0.15">
      <c r="A40" s="1392"/>
      <c r="B40" s="14"/>
      <c r="C40" s="14"/>
      <c r="D40" s="240"/>
      <c r="E40" s="240"/>
      <c r="F40" s="241"/>
      <c r="G40" s="210"/>
      <c r="H40" s="326"/>
    </row>
    <row r="41" spans="1:8" s="253" customFormat="1" ht="12" customHeight="1" x14ac:dyDescent="0.15">
      <c r="A41" s="1392"/>
      <c r="B41" s="252"/>
      <c r="C41" s="252"/>
      <c r="D41" s="240" t="s">
        <v>916</v>
      </c>
      <c r="E41" s="254"/>
      <c r="F41" s="255"/>
      <c r="G41" s="263"/>
      <c r="H41" s="326"/>
    </row>
    <row r="42" spans="1:8" s="242" customFormat="1" ht="12" customHeight="1" x14ac:dyDescent="0.15">
      <c r="A42" s="1392"/>
      <c r="B42" s="208" t="str">
        <f>IF('別紙19（グループ指定の状況）'!G2="","未入力",'別紙19（グループ指定の状況）'!G2)</f>
        <v>なし</v>
      </c>
      <c r="C42" s="786"/>
      <c r="D42" s="966" t="s">
        <v>195</v>
      </c>
      <c r="E42" s="240" t="s">
        <v>304</v>
      </c>
      <c r="F42" s="241" t="s">
        <v>914</v>
      </c>
      <c r="G42" s="210"/>
      <c r="H42" s="326"/>
    </row>
    <row r="43" spans="1:8" s="242" customFormat="1" ht="12" customHeight="1" x14ac:dyDescent="0.15">
      <c r="A43" s="1392"/>
      <c r="B43" s="208">
        <f>IF('別紙20（人材交流計画）'!F2="","未入力",'[1]別紙27（人材交流計画）'!F2)</f>
        <v>0</v>
      </c>
      <c r="C43" s="786"/>
      <c r="D43" s="966" t="s">
        <v>22</v>
      </c>
      <c r="E43" s="240" t="s">
        <v>304</v>
      </c>
      <c r="F43" s="241" t="s">
        <v>132</v>
      </c>
      <c r="G43" s="210"/>
      <c r="H43" s="326"/>
    </row>
    <row r="44" spans="1:8" ht="4.1500000000000004" customHeight="1" x14ac:dyDescent="0.15">
      <c r="A44" s="1392"/>
      <c r="B44" s="244"/>
      <c r="C44" s="244"/>
      <c r="D44" s="495"/>
      <c r="E44" s="495"/>
      <c r="F44" s="256"/>
      <c r="H44" s="326"/>
    </row>
    <row r="45" spans="1:8" ht="4.1500000000000004" customHeight="1" x14ac:dyDescent="0.15">
      <c r="A45" s="1392"/>
      <c r="B45" s="244"/>
      <c r="C45" s="244"/>
      <c r="D45" s="495"/>
      <c r="E45" s="495"/>
      <c r="F45" s="256"/>
      <c r="H45" s="326"/>
    </row>
    <row r="46" spans="1:8" s="253" customFormat="1" ht="12" customHeight="1" x14ac:dyDescent="0.15">
      <c r="A46" s="1392"/>
      <c r="B46" s="252"/>
      <c r="C46" s="252"/>
      <c r="D46" s="240" t="s">
        <v>1255</v>
      </c>
      <c r="E46" s="254"/>
      <c r="F46" s="255"/>
      <c r="G46" s="263"/>
      <c r="H46" s="326"/>
    </row>
    <row r="47" spans="1:8" s="242" customFormat="1" ht="12" customHeight="1" x14ac:dyDescent="0.15">
      <c r="A47" s="1392"/>
      <c r="B47" s="208" t="str">
        <f>IF('別紙21（グループ指定の状況）'!G2="","未入力",'別紙21（グループ指定の状況）'!G2)</f>
        <v>なし</v>
      </c>
      <c r="C47" s="786"/>
      <c r="D47" s="967" t="s">
        <v>196</v>
      </c>
      <c r="E47" s="240" t="s">
        <v>304</v>
      </c>
      <c r="F47" s="241" t="s">
        <v>914</v>
      </c>
      <c r="G47" s="210"/>
      <c r="H47" s="1249"/>
    </row>
    <row r="48" spans="1:8" x14ac:dyDescent="0.15">
      <c r="B48" s="244"/>
      <c r="C48" s="244"/>
      <c r="D48" s="495"/>
      <c r="E48" s="495"/>
      <c r="F48" s="256"/>
    </row>
    <row r="49" spans="2:6" x14ac:dyDescent="0.15">
      <c r="B49" s="244"/>
      <c r="C49" s="244"/>
      <c r="D49" s="495"/>
      <c r="E49" s="495"/>
      <c r="F49" s="256"/>
    </row>
    <row r="50" spans="2:6" x14ac:dyDescent="0.15">
      <c r="B50" s="244"/>
      <c r="C50" s="244"/>
      <c r="D50" s="495"/>
      <c r="E50" s="495"/>
      <c r="F50" s="256"/>
    </row>
    <row r="51" spans="2:6" x14ac:dyDescent="0.15">
      <c r="B51" s="244"/>
      <c r="C51" s="244"/>
      <c r="D51" s="495"/>
      <c r="E51" s="495"/>
      <c r="F51" s="256"/>
    </row>
  </sheetData>
  <sheetProtection formatCells="0" formatColumns="0" formatRows="0" insertHyperlinks="0"/>
  <mergeCells count="4">
    <mergeCell ref="E2:F2"/>
    <mergeCell ref="E12:F12"/>
    <mergeCell ref="E4:F4"/>
    <mergeCell ref="A14:A47"/>
  </mergeCells>
  <phoneticPr fontId="4"/>
  <conditionalFormatting sqref="E4:F4">
    <cfRule type="containsText" dxfId="474" priority="68" stopIfTrue="1" operator="containsText" text="様式4（全般事項）の「１．推薦区分」を選択してください">
      <formula>NOT(ISERROR(SEARCH("様式4（全般事項）の「１．推薦区分」を選択してください",E4)))</formula>
    </cfRule>
  </conditionalFormatting>
  <conditionalFormatting sqref="B14:C14 C15:C17 B23:C26 B42:C43 B37:B38 B27:B28 B15:B22 B29:C36">
    <cfRule type="cellIs" dxfId="473" priority="30" stopIfTrue="1" operator="equal">
      <formula>"未入力"</formula>
    </cfRule>
  </conditionalFormatting>
  <conditionalFormatting sqref="B9:B10">
    <cfRule type="cellIs" dxfId="472" priority="29" stopIfTrue="1" operator="equal">
      <formula>"未入力あり"</formula>
    </cfRule>
  </conditionalFormatting>
  <conditionalFormatting sqref="B31:C31">
    <cfRule type="cellIs" dxfId="471" priority="28" stopIfTrue="1" operator="equal">
      <formula>"未入力"</formula>
    </cfRule>
  </conditionalFormatting>
  <conditionalFormatting sqref="C18">
    <cfRule type="cellIs" dxfId="470" priority="24" stopIfTrue="1" operator="equal">
      <formula>"未入力"</formula>
    </cfRule>
  </conditionalFormatting>
  <conditionalFormatting sqref="C18">
    <cfRule type="cellIs" dxfId="469" priority="23" stopIfTrue="1" operator="equal">
      <formula>"未入力"</formula>
    </cfRule>
  </conditionalFormatting>
  <conditionalFormatting sqref="C19:C20">
    <cfRule type="cellIs" dxfId="468" priority="20" stopIfTrue="1" operator="equal">
      <formula>"未入力"</formula>
    </cfRule>
  </conditionalFormatting>
  <conditionalFormatting sqref="C21">
    <cfRule type="cellIs" dxfId="467" priority="19" stopIfTrue="1" operator="equal">
      <formula>"未入力"</formula>
    </cfRule>
  </conditionalFormatting>
  <conditionalFormatting sqref="C22">
    <cfRule type="cellIs" dxfId="466" priority="18" stopIfTrue="1" operator="equal">
      <formula>"未入力"</formula>
    </cfRule>
  </conditionalFormatting>
  <conditionalFormatting sqref="B39:C41">
    <cfRule type="cellIs" dxfId="465" priority="17" stopIfTrue="1" operator="equal">
      <formula>"未入力"</formula>
    </cfRule>
  </conditionalFormatting>
  <conditionalFormatting sqref="C28">
    <cfRule type="cellIs" dxfId="464" priority="14" stopIfTrue="1" operator="equal">
      <formula>"未入力"</formula>
    </cfRule>
  </conditionalFormatting>
  <conditionalFormatting sqref="C28">
    <cfRule type="cellIs" dxfId="463" priority="13" stopIfTrue="1" operator="equal">
      <formula>"未入力"</formula>
    </cfRule>
  </conditionalFormatting>
  <conditionalFormatting sqref="C37">
    <cfRule type="cellIs" dxfId="462" priority="8" stopIfTrue="1" operator="equal">
      <formula>"未入力"</formula>
    </cfRule>
  </conditionalFormatting>
  <conditionalFormatting sqref="C37">
    <cfRule type="cellIs" dxfId="461" priority="7" stopIfTrue="1" operator="equal">
      <formula>"未入力"</formula>
    </cfRule>
  </conditionalFormatting>
  <conditionalFormatting sqref="C38">
    <cfRule type="cellIs" dxfId="460" priority="6" stopIfTrue="1" operator="equal">
      <formula>"未入力"</formula>
    </cfRule>
  </conditionalFormatting>
  <conditionalFormatting sqref="C38">
    <cfRule type="cellIs" dxfId="459" priority="5" stopIfTrue="1" operator="equal">
      <formula>"未入力"</formula>
    </cfRule>
  </conditionalFormatting>
  <conditionalFormatting sqref="B46:C46">
    <cfRule type="cellIs" dxfId="458" priority="4" stopIfTrue="1" operator="equal">
      <formula>"未入力"</formula>
    </cfRule>
  </conditionalFormatting>
  <conditionalFormatting sqref="B47:C47">
    <cfRule type="cellIs" dxfId="457" priority="3" stopIfTrue="1" operator="equal">
      <formula>"未入力"</formula>
    </cfRule>
  </conditionalFormatting>
  <conditionalFormatting sqref="C27">
    <cfRule type="cellIs" dxfId="456" priority="2" stopIfTrue="1" operator="equal">
      <formula>"未入力"</formula>
    </cfRule>
  </conditionalFormatting>
  <conditionalFormatting sqref="C27">
    <cfRule type="cellIs" dxfId="455" priority="1" stopIfTrue="1" operator="equal">
      <formula>"未入力"</formula>
    </cfRule>
  </conditionalFormatting>
  <dataValidations xWindow="597" yWindow="373" count="2">
    <dataValidation allowBlank="1" showInputMessage="1" showErrorMessage="1" prompt="入力する病院名は、ホームページに掲載する際の見やすさの観点から、全角20文字以内とし、●法人/▲機構/■連合会　等は省略してください。_x000a__x000d_このセルの内容が他のシートに反映されます。" sqref="E2:F2"/>
    <dataValidation allowBlank="1" showInputMessage="1" showErrorMessage="1" prompt="このセルは様式４（全般事項）のG列５行目を入力すれば反映されます。" sqref="E4:F4"/>
  </dataValidations>
  <hyperlinks>
    <hyperlink ref="D25" location="'別紙12（院内がん登録）'!A1" tooltip="別紙１２に移動します" display="別紙12"/>
    <hyperlink ref="D28" location="'別紙15（医療安全）'!A1" tooltip="別紙１５に移動します" display="別紙15"/>
    <hyperlink ref="D24" location="'別紙11（専門外来）'!A1" tooltip="別紙１１に移動します" display="別紙11"/>
    <hyperlink ref="D14" location="'別紙1（満たしていない要件）'!A1" tooltip="別紙１に移動します" display="別紙1"/>
    <hyperlink ref="D15" location="'別紙2（専門とするがんの診療状況）'!A1" tooltip="別紙２に移動します" display="別紙2"/>
    <hyperlink ref="D16" location="'別紙３（緩和外来）'!Print_Area" tooltip="別紙３に移動します" display="別紙3"/>
    <hyperlink ref="D17" location="'別紙４（緩和病棟）'!Print_Area" tooltip="別紙４に移動します" display="別紙4"/>
    <hyperlink ref="D18" location="'別紙５（地域緩和ケア連携体制）'!Print_Area" tooltip="別紙５に移動します" display="別紙5"/>
    <hyperlink ref="D19" location="'別紙6（緩和メンバー）'!A1" tooltip="別紙６に移動します" display="別紙6"/>
    <hyperlink ref="D20" location="'別紙7（相談内容）'!A1" tooltip="別紙７に移動します" display="別紙7"/>
    <hyperlink ref="D21" location="'別紙8（相談支援センター窓口）'!A1" tooltip="別紙８に移動します" display="別紙8"/>
    <hyperlink ref="D22" location="'別紙9（相談支援センター体制）'!A1" tooltip="別紙９に移動します" display="別紙9"/>
    <hyperlink ref="D23" location="'別紙10（連携協力体制）'!A1" tooltip="別紙１０に移動します" display="別紙10"/>
    <hyperlink ref="D26" location="'別紙13（臨床試験・治験）'!A1" tooltip="別紙１３に移動します" display="別紙13"/>
    <hyperlink ref="D27" location="'別紙14（PDCAサイクル）'!A1" tooltip="別紙１４に移動します" display="別紙14"/>
    <hyperlink ref="D33" location="'別紙16（PCCメンバー）'!A1" tooltip="別紙１６に移動します" display="別紙16"/>
    <hyperlink ref="D37" location="'別紙17（集学的治療提供体制）'!A1" tooltip="別紙１７に移動します" display="別紙17"/>
    <hyperlink ref="D38" location="'別紙18（連携診療体制）'!A1" tooltip="別紙１８に移動します" display="別紙18"/>
    <hyperlink ref="D42" location="'別紙19（グループ指定の状況）'!A1" tooltip="別紙１９に移動します" display="別紙19"/>
    <hyperlink ref="D43" location="'別紙20（人材交流計画）'!A1" tooltip="別紙２０に移動します" display="別紙20"/>
    <hyperlink ref="D47" location="'別紙21（グループ指定の状況）'!A1" tooltip="別紙２１に移動します" display="別紙21"/>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CFF"/>
    <pageSetUpPr fitToPage="1"/>
  </sheetPr>
  <dimension ref="A1:K53"/>
  <sheetViews>
    <sheetView view="pageBreakPreview" zoomScaleNormal="100" zoomScaleSheetLayoutView="100" workbookViewId="0">
      <selection activeCell="B12" sqref="B12:H12"/>
    </sheetView>
  </sheetViews>
  <sheetFormatPr defaultColWidth="8.875" defaultRowHeight="20.100000000000001" customHeight="1" x14ac:dyDescent="0.15"/>
  <cols>
    <col min="1" max="1" width="3.625" style="3" customWidth="1"/>
    <col min="2" max="2" width="26.875" style="3" customWidth="1"/>
    <col min="3" max="3" width="15.625" style="3" customWidth="1"/>
    <col min="4" max="4" width="16.125" style="3" customWidth="1"/>
    <col min="5" max="5" width="11.875" style="3" customWidth="1"/>
    <col min="6" max="6" width="6.625" style="3" customWidth="1"/>
    <col min="7" max="7" width="8.625" style="3" customWidth="1"/>
    <col min="8" max="8" width="23.25" style="3" customWidth="1"/>
    <col min="9" max="9" width="15" style="3" customWidth="1"/>
    <col min="10" max="10" width="2.25" style="3" customWidth="1"/>
    <col min="11" max="11" width="80.625" style="3" customWidth="1"/>
    <col min="12" max="16384" width="8.875" style="3"/>
  </cols>
  <sheetData>
    <row r="1" spans="1:11" ht="18" customHeight="1" thickBot="1" x14ac:dyDescent="0.2">
      <c r="A1" s="2057" t="s">
        <v>1157</v>
      </c>
      <c r="B1" s="2057"/>
      <c r="C1" s="2057"/>
      <c r="D1" s="2057"/>
      <c r="E1" s="2057"/>
      <c r="F1" s="2057"/>
      <c r="G1" s="2057"/>
      <c r="H1" s="2057"/>
      <c r="J1" s="973" t="s">
        <v>1344</v>
      </c>
    </row>
    <row r="2" spans="1:11" ht="24.95" customHeight="1" thickTop="1" thickBot="1" x14ac:dyDescent="0.2">
      <c r="A2" s="1429" t="s">
        <v>1126</v>
      </c>
      <c r="B2" s="1429"/>
      <c r="C2" s="1429"/>
      <c r="D2" s="1429"/>
      <c r="E2" s="1429"/>
      <c r="F2" s="1429"/>
      <c r="G2" s="1429"/>
      <c r="H2" s="687" t="s">
        <v>351</v>
      </c>
      <c r="I2" s="1580" t="str">
        <f>IF(OR(AND(C17&lt;&gt;"",D17&lt;&gt;"",H2="あり"),AND(E21&lt;&gt;"",H2="あり"),AND(H2="あり",B30&lt;&gt;"",C30&lt;&gt;"",D30&lt;&gt;"",E30&lt;&gt;"")),"",IF(H2="あり","緩和ケアセンターの医師・看護師・医療従事者について入力してください",IF(H2="","←「あり」か「なし」を選択してください","")))</f>
        <v/>
      </c>
      <c r="J2" s="973" t="s">
        <v>1350</v>
      </c>
    </row>
    <row r="3" spans="1:11" ht="14.25" thickTop="1" x14ac:dyDescent="0.15">
      <c r="A3" s="492"/>
      <c r="B3" s="492"/>
      <c r="C3" s="492"/>
      <c r="D3" s="492"/>
      <c r="E3" s="492"/>
      <c r="F3" s="492"/>
      <c r="G3" s="492"/>
      <c r="H3" s="800" t="s">
        <v>1156</v>
      </c>
      <c r="I3" s="1580"/>
    </row>
    <row r="4" spans="1:11" ht="5.0999999999999996" customHeight="1" x14ac:dyDescent="0.15">
      <c r="A4" s="686"/>
      <c r="B4" s="686"/>
      <c r="C4" s="686"/>
      <c r="D4" s="686"/>
      <c r="E4" s="686"/>
      <c r="F4" s="686"/>
      <c r="G4" s="686"/>
      <c r="H4" s="685"/>
      <c r="I4" s="1580"/>
    </row>
    <row r="5" spans="1:11" s="681" customFormat="1" ht="20.100000000000001" customHeight="1" x14ac:dyDescent="0.15">
      <c r="A5" s="683"/>
      <c r="B5" s="683"/>
      <c r="C5" s="683"/>
      <c r="D5" s="683"/>
      <c r="E5" s="682" t="s">
        <v>1124</v>
      </c>
      <c r="F5" s="2058" t="str">
        <f>表紙①!E2</f>
        <v>大阪医療センター</v>
      </c>
      <c r="G5" s="2059"/>
      <c r="H5" s="2060"/>
      <c r="I5" s="1580"/>
      <c r="K5" s="1257" t="s">
        <v>398</v>
      </c>
    </row>
    <row r="6" spans="1:11" s="681" customFormat="1" ht="20.100000000000001" customHeight="1" x14ac:dyDescent="0.15">
      <c r="A6" s="683"/>
      <c r="B6" s="683"/>
      <c r="C6" s="683"/>
      <c r="D6" s="683"/>
      <c r="E6" s="682" t="s">
        <v>1594</v>
      </c>
      <c r="F6" s="429" t="s">
        <v>1851</v>
      </c>
      <c r="G6" s="429"/>
      <c r="H6" s="429"/>
      <c r="I6" s="1580"/>
      <c r="K6" s="1263"/>
    </row>
    <row r="7" spans="1:11" s="681" customFormat="1" ht="20.100000000000001" customHeight="1" x14ac:dyDescent="0.15">
      <c r="A7" s="684" t="s">
        <v>1155</v>
      </c>
      <c r="B7" s="683"/>
      <c r="C7" s="683"/>
      <c r="D7" s="683"/>
      <c r="E7" s="682"/>
      <c r="F7" s="38"/>
      <c r="G7" s="662"/>
      <c r="H7" s="662"/>
      <c r="K7" s="214"/>
    </row>
    <row r="8" spans="1:11" ht="16.5" customHeight="1" x14ac:dyDescent="0.15">
      <c r="A8" s="680"/>
      <c r="B8" s="2061" t="s">
        <v>1154</v>
      </c>
      <c r="C8" s="2061"/>
      <c r="D8" s="2061"/>
      <c r="E8" s="2061"/>
      <c r="F8" s="2061"/>
      <c r="G8" s="2061"/>
      <c r="H8" s="2061"/>
      <c r="K8" s="214"/>
    </row>
    <row r="9" spans="1:11" ht="16.5" customHeight="1" x14ac:dyDescent="0.15">
      <c r="A9" s="680"/>
      <c r="B9" s="2061" t="s">
        <v>1153</v>
      </c>
      <c r="C9" s="2061"/>
      <c r="D9" s="2061"/>
      <c r="E9" s="2061"/>
      <c r="F9" s="2061"/>
      <c r="G9" s="2061"/>
      <c r="H9" s="2061"/>
      <c r="K9" s="214"/>
    </row>
    <row r="10" spans="1:11" ht="55.5" customHeight="1" x14ac:dyDescent="0.15">
      <c r="A10" s="680"/>
      <c r="B10" s="2061" t="s">
        <v>1152</v>
      </c>
      <c r="C10" s="2061"/>
      <c r="D10" s="2061"/>
      <c r="E10" s="2061"/>
      <c r="F10" s="2061"/>
      <c r="G10" s="2061"/>
      <c r="H10" s="2061"/>
      <c r="K10" s="214"/>
    </row>
    <row r="11" spans="1:11" ht="30" customHeight="1" x14ac:dyDescent="0.15">
      <c r="A11" s="680"/>
      <c r="B11" s="2055" t="s">
        <v>1151</v>
      </c>
      <c r="C11" s="2055"/>
      <c r="D11" s="2055"/>
      <c r="E11" s="2055"/>
      <c r="F11" s="2055"/>
      <c r="G11" s="2055"/>
      <c r="H11" s="2055"/>
      <c r="K11" s="214"/>
    </row>
    <row r="12" spans="1:11" ht="80.099999999999994" customHeight="1" x14ac:dyDescent="0.15">
      <c r="A12" s="680"/>
      <c r="B12" s="2056" t="s">
        <v>1150</v>
      </c>
      <c r="C12" s="2056"/>
      <c r="D12" s="2056"/>
      <c r="E12" s="2056"/>
      <c r="F12" s="2056"/>
      <c r="G12" s="2056"/>
      <c r="H12" s="2056"/>
      <c r="K12" s="214"/>
    </row>
    <row r="13" spans="1:11" ht="13.9" customHeight="1" x14ac:dyDescent="0.15">
      <c r="A13" s="680"/>
      <c r="B13" s="799"/>
      <c r="C13" s="799"/>
      <c r="D13" s="799"/>
      <c r="E13" s="799"/>
      <c r="F13" s="799"/>
      <c r="G13" s="799"/>
      <c r="H13" s="799"/>
      <c r="I13" s="798"/>
      <c r="J13" s="798"/>
      <c r="K13" s="214"/>
    </row>
    <row r="14" spans="1:11" ht="27.95" customHeight="1" x14ac:dyDescent="0.15">
      <c r="A14" s="448"/>
      <c r="B14" s="2041" t="s">
        <v>1149</v>
      </c>
      <c r="C14" s="2041"/>
      <c r="D14" s="2041"/>
      <c r="E14" s="2041"/>
      <c r="F14" s="448"/>
      <c r="G14" s="679"/>
      <c r="H14" s="679"/>
      <c r="I14" s="798"/>
      <c r="J14" s="798"/>
      <c r="K14" s="214"/>
    </row>
    <row r="15" spans="1:11" ht="27.95" customHeight="1" x14ac:dyDescent="0.15">
      <c r="A15" s="449"/>
      <c r="B15" s="450" t="s">
        <v>891</v>
      </c>
      <c r="C15" s="451" t="s">
        <v>880</v>
      </c>
      <c r="D15" s="2043" t="s">
        <v>885</v>
      </c>
      <c r="E15" s="2044"/>
      <c r="F15" s="2044"/>
      <c r="G15" s="2044"/>
      <c r="H15" s="2045"/>
      <c r="I15" s="798"/>
      <c r="J15" s="798"/>
      <c r="K15" s="214"/>
    </row>
    <row r="16" spans="1:11" ht="39.950000000000003" customHeight="1" x14ac:dyDescent="0.15">
      <c r="A16" s="452" t="s">
        <v>881</v>
      </c>
      <c r="B16" s="453" t="s">
        <v>1147</v>
      </c>
      <c r="C16" s="678">
        <v>3</v>
      </c>
      <c r="D16" s="2046" t="s">
        <v>1148</v>
      </c>
      <c r="E16" s="2047"/>
      <c r="F16" s="2047"/>
      <c r="G16" s="2047"/>
      <c r="H16" s="2048"/>
      <c r="K16" s="214"/>
    </row>
    <row r="17" spans="1:11" ht="39.950000000000003" customHeight="1" x14ac:dyDescent="0.15">
      <c r="A17" s="452"/>
      <c r="B17" s="460" t="s">
        <v>1147</v>
      </c>
      <c r="C17" s="804"/>
      <c r="D17" s="2049"/>
      <c r="E17" s="2050"/>
      <c r="F17" s="2050"/>
      <c r="G17" s="2050"/>
      <c r="H17" s="2051"/>
      <c r="K17" s="214"/>
    </row>
    <row r="18" spans="1:11" ht="39.950000000000003" customHeight="1" x14ac:dyDescent="0.15">
      <c r="A18" s="452"/>
      <c r="B18" s="460" t="s">
        <v>1146</v>
      </c>
      <c r="C18" s="804"/>
      <c r="D18" s="2052"/>
      <c r="E18" s="2053"/>
      <c r="F18" s="2053"/>
      <c r="G18" s="2053"/>
      <c r="H18" s="2054"/>
      <c r="K18" s="214"/>
    </row>
    <row r="19" spans="1:11" ht="30.6" customHeight="1" x14ac:dyDescent="0.15">
      <c r="A19" s="680"/>
      <c r="B19" s="2042" t="s">
        <v>1145</v>
      </c>
      <c r="C19" s="2042"/>
      <c r="D19" s="2042"/>
      <c r="E19" s="2042"/>
      <c r="F19" s="2042"/>
      <c r="G19" s="2042"/>
      <c r="H19" s="2042"/>
      <c r="K19" s="214"/>
    </row>
    <row r="20" spans="1:11" ht="39.950000000000003" customHeight="1" thickBot="1" x14ac:dyDescent="0.2">
      <c r="A20" s="673"/>
      <c r="B20" s="677" t="s">
        <v>1144</v>
      </c>
      <c r="C20" s="676" t="s">
        <v>1137</v>
      </c>
      <c r="D20" s="676" t="s">
        <v>1136</v>
      </c>
      <c r="E20" s="2033" t="s">
        <v>1143</v>
      </c>
      <c r="F20" s="2034"/>
      <c r="G20" s="2034"/>
      <c r="H20" s="2035"/>
      <c r="K20" s="214"/>
    </row>
    <row r="21" spans="1:11" ht="39.950000000000003" customHeight="1" thickBot="1" x14ac:dyDescent="0.2">
      <c r="A21" s="670">
        <v>1</v>
      </c>
      <c r="B21" s="801" t="s">
        <v>1142</v>
      </c>
      <c r="C21" s="802" t="s">
        <v>979</v>
      </c>
      <c r="D21" s="871" t="s">
        <v>1141</v>
      </c>
      <c r="E21" s="2031"/>
      <c r="F21" s="2031"/>
      <c r="G21" s="2031"/>
      <c r="H21" s="2031"/>
      <c r="K21" s="214"/>
    </row>
    <row r="22" spans="1:11" ht="39.950000000000003" customHeight="1" thickBot="1" x14ac:dyDescent="0.2">
      <c r="A22" s="670">
        <v>2</v>
      </c>
      <c r="B22" s="803" t="s">
        <v>1140</v>
      </c>
      <c r="C22" s="802" t="s">
        <v>979</v>
      </c>
      <c r="D22" s="871" t="s">
        <v>1141</v>
      </c>
      <c r="E22" s="2031"/>
      <c r="F22" s="2031"/>
      <c r="G22" s="2031"/>
      <c r="H22" s="2031"/>
      <c r="K22" s="214"/>
    </row>
    <row r="23" spans="1:11" ht="39.950000000000003" customHeight="1" thickBot="1" x14ac:dyDescent="0.2">
      <c r="A23" s="670">
        <v>3</v>
      </c>
      <c r="B23" s="803" t="s">
        <v>1140</v>
      </c>
      <c r="C23" s="802" t="s">
        <v>979</v>
      </c>
      <c r="D23" s="871" t="s">
        <v>1141</v>
      </c>
      <c r="E23" s="2031"/>
      <c r="F23" s="2031"/>
      <c r="G23" s="2031"/>
      <c r="H23" s="2031"/>
      <c r="K23" s="214"/>
    </row>
    <row r="24" spans="1:11" ht="39.950000000000003" customHeight="1" thickBot="1" x14ac:dyDescent="0.2">
      <c r="A24" s="670">
        <v>4</v>
      </c>
      <c r="B24" s="803" t="s">
        <v>1140</v>
      </c>
      <c r="C24" s="675"/>
      <c r="D24" s="674"/>
      <c r="E24" s="2031"/>
      <c r="F24" s="2031"/>
      <c r="G24" s="2031"/>
      <c r="H24" s="2031"/>
      <c r="K24" s="214"/>
    </row>
    <row r="25" spans="1:11" ht="39.950000000000003" customHeight="1" thickBot="1" x14ac:dyDescent="0.2">
      <c r="A25" s="670">
        <v>5</v>
      </c>
      <c r="B25" s="803" t="s">
        <v>1140</v>
      </c>
      <c r="C25" s="675"/>
      <c r="D25" s="674"/>
      <c r="E25" s="2031"/>
      <c r="F25" s="2031"/>
      <c r="G25" s="2031"/>
      <c r="H25" s="2031"/>
      <c r="K25" s="214"/>
    </row>
    <row r="26" spans="1:11" ht="39.950000000000003" customHeight="1" thickBot="1" x14ac:dyDescent="0.2">
      <c r="A26" s="670">
        <v>6</v>
      </c>
      <c r="B26" s="803" t="s">
        <v>1140</v>
      </c>
      <c r="C26" s="675"/>
      <c r="D26" s="674"/>
      <c r="E26" s="2031"/>
      <c r="F26" s="2031"/>
      <c r="G26" s="2031"/>
      <c r="H26" s="2031"/>
      <c r="K26" s="214"/>
    </row>
    <row r="27" spans="1:11" ht="39.950000000000003" customHeight="1" thickBot="1" x14ac:dyDescent="0.2">
      <c r="A27" s="670">
        <v>7</v>
      </c>
      <c r="B27" s="803" t="s">
        <v>1140</v>
      </c>
      <c r="C27" s="675"/>
      <c r="D27" s="674"/>
      <c r="E27" s="2031"/>
      <c r="F27" s="2031"/>
      <c r="G27" s="2031"/>
      <c r="H27" s="2031"/>
      <c r="K27" s="214"/>
    </row>
    <row r="28" spans="1:11" ht="39.950000000000003" customHeight="1" x14ac:dyDescent="0.15">
      <c r="A28" s="680"/>
      <c r="B28" s="2032" t="s">
        <v>1139</v>
      </c>
      <c r="C28" s="2032"/>
      <c r="D28" s="2032"/>
      <c r="E28" s="2032"/>
      <c r="F28" s="2032"/>
      <c r="G28" s="2032"/>
      <c r="H28" s="2032"/>
      <c r="K28" s="214"/>
    </row>
    <row r="29" spans="1:11" ht="39.950000000000003" customHeight="1" thickBot="1" x14ac:dyDescent="0.2">
      <c r="A29" s="673"/>
      <c r="B29" s="672" t="s">
        <v>1138</v>
      </c>
      <c r="C29" s="671" t="s">
        <v>1137</v>
      </c>
      <c r="D29" s="671" t="s">
        <v>1136</v>
      </c>
      <c r="E29" s="2033" t="s">
        <v>1135</v>
      </c>
      <c r="F29" s="2034"/>
      <c r="G29" s="2034"/>
      <c r="H29" s="2035"/>
      <c r="K29" s="214"/>
    </row>
    <row r="30" spans="1:11" ht="39.950000000000003" customHeight="1" thickBot="1" x14ac:dyDescent="0.2">
      <c r="A30" s="670">
        <v>8</v>
      </c>
      <c r="B30" s="669"/>
      <c r="C30" s="668"/>
      <c r="D30" s="667"/>
      <c r="E30" s="2030"/>
      <c r="F30" s="2030"/>
      <c r="G30" s="2030"/>
      <c r="H30" s="2030"/>
      <c r="K30" s="214"/>
    </row>
    <row r="31" spans="1:11" ht="39.950000000000003" customHeight="1" thickBot="1" x14ac:dyDescent="0.2">
      <c r="A31" s="670">
        <v>9</v>
      </c>
      <c r="B31" s="669"/>
      <c r="C31" s="668"/>
      <c r="D31" s="667"/>
      <c r="E31" s="2030"/>
      <c r="F31" s="2030"/>
      <c r="G31" s="2030"/>
      <c r="H31" s="2030"/>
      <c r="K31" s="214"/>
    </row>
    <row r="32" spans="1:11" ht="39.950000000000003" customHeight="1" thickBot="1" x14ac:dyDescent="0.2">
      <c r="A32" s="670">
        <v>10</v>
      </c>
      <c r="B32" s="669"/>
      <c r="C32" s="668"/>
      <c r="D32" s="667"/>
      <c r="E32" s="2030"/>
      <c r="F32" s="2030"/>
      <c r="G32" s="2030"/>
      <c r="H32" s="2030"/>
      <c r="K32" s="214"/>
    </row>
    <row r="33" spans="1:11" ht="39.950000000000003" customHeight="1" thickBot="1" x14ac:dyDescent="0.2">
      <c r="A33" s="670">
        <v>11</v>
      </c>
      <c r="B33" s="669"/>
      <c r="C33" s="668"/>
      <c r="D33" s="667"/>
      <c r="E33" s="2030"/>
      <c r="F33" s="2030"/>
      <c r="G33" s="2030"/>
      <c r="H33" s="2030"/>
      <c r="K33" s="214"/>
    </row>
    <row r="34" spans="1:11" ht="39.950000000000003" customHeight="1" thickBot="1" x14ac:dyDescent="0.2">
      <c r="A34" s="670">
        <v>12</v>
      </c>
      <c r="B34" s="669"/>
      <c r="C34" s="668"/>
      <c r="D34" s="667"/>
      <c r="E34" s="2030"/>
      <c r="F34" s="2030"/>
      <c r="G34" s="2030"/>
      <c r="H34" s="2030"/>
      <c r="K34" s="214"/>
    </row>
    <row r="35" spans="1:11" ht="39.950000000000003" customHeight="1" thickBot="1" x14ac:dyDescent="0.2">
      <c r="A35" s="670">
        <v>13</v>
      </c>
      <c r="B35" s="669"/>
      <c r="C35" s="668"/>
      <c r="D35" s="667"/>
      <c r="E35" s="2030"/>
      <c r="F35" s="2030"/>
      <c r="G35" s="2030"/>
      <c r="H35" s="2030"/>
      <c r="K35" s="214"/>
    </row>
    <row r="36" spans="1:11" ht="39.950000000000003" customHeight="1" thickBot="1" x14ac:dyDescent="0.2">
      <c r="A36" s="670">
        <v>14</v>
      </c>
      <c r="B36" s="669"/>
      <c r="C36" s="668"/>
      <c r="D36" s="667"/>
      <c r="E36" s="2030"/>
      <c r="F36" s="2030"/>
      <c r="G36" s="2030"/>
      <c r="H36" s="2030"/>
      <c r="K36" s="214"/>
    </row>
    <row r="37" spans="1:11" ht="39.950000000000003" customHeight="1" thickBot="1" x14ac:dyDescent="0.2">
      <c r="A37" s="670">
        <v>15</v>
      </c>
      <c r="B37" s="669"/>
      <c r="C37" s="668"/>
      <c r="D37" s="667"/>
      <c r="E37" s="2030"/>
      <c r="F37" s="2030"/>
      <c r="G37" s="2030"/>
      <c r="H37" s="2030"/>
      <c r="K37" s="214"/>
    </row>
    <row r="38" spans="1:11" ht="39.950000000000003" customHeight="1" thickBot="1" x14ac:dyDescent="0.2">
      <c r="A38" s="670">
        <v>16</v>
      </c>
      <c r="B38" s="669"/>
      <c r="C38" s="668"/>
      <c r="D38" s="667"/>
      <c r="E38" s="2030"/>
      <c r="F38" s="2030"/>
      <c r="G38" s="2030"/>
      <c r="H38" s="2030"/>
      <c r="K38" s="214"/>
    </row>
    <row r="39" spans="1:11" ht="39.950000000000003" customHeight="1" thickBot="1" x14ac:dyDescent="0.2">
      <c r="A39" s="670">
        <v>17</v>
      </c>
      <c r="B39" s="669"/>
      <c r="C39" s="668"/>
      <c r="D39" s="667"/>
      <c r="E39" s="2030"/>
      <c r="F39" s="2030"/>
      <c r="G39" s="2030"/>
      <c r="H39" s="2030"/>
      <c r="K39" s="214"/>
    </row>
    <row r="40" spans="1:11" ht="20.100000000000001" customHeight="1" x14ac:dyDescent="0.15">
      <c r="A40" s="2003"/>
      <c r="B40" s="2003"/>
      <c r="C40" s="2003"/>
      <c r="D40" s="2003"/>
      <c r="E40" s="2003"/>
      <c r="F40" s="2003"/>
      <c r="G40" s="2003"/>
      <c r="H40" s="2003"/>
      <c r="I40" s="921"/>
      <c r="J40" s="921"/>
      <c r="K40" s="214"/>
    </row>
    <row r="41" spans="1:11" ht="20.100000000000001" customHeight="1" x14ac:dyDescent="0.15">
      <c r="A41" s="666"/>
      <c r="B41" s="2039" t="s">
        <v>1134</v>
      </c>
      <c r="C41" s="2039"/>
      <c r="D41" s="2039"/>
      <c r="E41" s="2039"/>
      <c r="F41" s="2039"/>
      <c r="G41" s="2039"/>
      <c r="H41" s="2039"/>
      <c r="I41" s="291"/>
      <c r="J41" s="291"/>
      <c r="K41" s="214"/>
    </row>
    <row r="42" spans="1:11" ht="20.100000000000001" customHeight="1" x14ac:dyDescent="0.15">
      <c r="A42" s="658" t="s">
        <v>1120</v>
      </c>
      <c r="B42" s="2040" t="s">
        <v>1133</v>
      </c>
      <c r="C42" s="2040"/>
      <c r="D42" s="2040"/>
      <c r="E42" s="2040"/>
      <c r="F42" s="2040"/>
      <c r="G42" s="2040"/>
      <c r="H42" s="2040"/>
      <c r="I42" s="291"/>
      <c r="J42" s="291"/>
      <c r="K42" s="214"/>
    </row>
    <row r="43" spans="1:11" ht="20.100000000000001" customHeight="1" x14ac:dyDescent="0.15">
      <c r="A43" s="665" t="s">
        <v>915</v>
      </c>
      <c r="B43" s="2036" t="s">
        <v>1132</v>
      </c>
      <c r="C43" s="2037"/>
      <c r="D43" s="2037"/>
      <c r="E43" s="2037"/>
      <c r="F43" s="2037"/>
      <c r="G43" s="2037"/>
      <c r="H43" s="2038"/>
      <c r="I43" s="291"/>
      <c r="J43" s="291"/>
      <c r="K43" s="214"/>
    </row>
    <row r="44" spans="1:11" ht="20.100000000000001" customHeight="1" x14ac:dyDescent="0.15">
      <c r="A44" s="657">
        <v>1</v>
      </c>
      <c r="B44" s="2029"/>
      <c r="C44" s="2029"/>
      <c r="D44" s="2029"/>
      <c r="E44" s="2029"/>
      <c r="F44" s="2029"/>
      <c r="G44" s="2029"/>
      <c r="H44" s="2029"/>
      <c r="I44" s="291"/>
      <c r="J44" s="291"/>
      <c r="K44" s="214"/>
    </row>
    <row r="45" spans="1:11" ht="20.100000000000001" customHeight="1" x14ac:dyDescent="0.15">
      <c r="A45" s="656">
        <v>2</v>
      </c>
      <c r="B45" s="2029"/>
      <c r="C45" s="2029"/>
      <c r="D45" s="2029"/>
      <c r="E45" s="2029"/>
      <c r="F45" s="2029"/>
      <c r="G45" s="2029"/>
      <c r="H45" s="2029"/>
      <c r="I45" s="291"/>
      <c r="J45" s="291"/>
      <c r="K45" s="214"/>
    </row>
    <row r="46" spans="1:11" ht="20.100000000000001" customHeight="1" x14ac:dyDescent="0.15">
      <c r="A46" s="656">
        <v>3</v>
      </c>
      <c r="B46" s="2029"/>
      <c r="C46" s="2029"/>
      <c r="D46" s="2029"/>
      <c r="E46" s="2029"/>
      <c r="F46" s="2029"/>
      <c r="G46" s="2029"/>
      <c r="H46" s="2029"/>
      <c r="I46" s="291"/>
      <c r="J46" s="291"/>
      <c r="K46" s="214"/>
    </row>
    <row r="47" spans="1:11" ht="20.100000000000001" customHeight="1" x14ac:dyDescent="0.15">
      <c r="A47" s="656">
        <v>4</v>
      </c>
      <c r="B47" s="2029"/>
      <c r="C47" s="2029"/>
      <c r="D47" s="2029"/>
      <c r="E47" s="2029"/>
      <c r="F47" s="2029"/>
      <c r="G47" s="2029"/>
      <c r="H47" s="2029"/>
      <c r="I47" s="291"/>
      <c r="J47" s="291"/>
      <c r="K47" s="214"/>
    </row>
    <row r="48" spans="1:11" ht="20.100000000000001" customHeight="1" x14ac:dyDescent="0.15">
      <c r="A48" s="656">
        <v>5</v>
      </c>
      <c r="B48" s="2029"/>
      <c r="C48" s="2029"/>
      <c r="D48" s="2029"/>
      <c r="E48" s="2029"/>
      <c r="F48" s="2029"/>
      <c r="G48" s="2029"/>
      <c r="H48" s="2029"/>
      <c r="I48" s="291"/>
      <c r="J48" s="291"/>
      <c r="K48" s="214"/>
    </row>
    <row r="49" spans="1:11" ht="20.100000000000001" customHeight="1" x14ac:dyDescent="0.15">
      <c r="A49" s="656">
        <v>6</v>
      </c>
      <c r="B49" s="2029"/>
      <c r="C49" s="2029"/>
      <c r="D49" s="2029"/>
      <c r="E49" s="2029"/>
      <c r="F49" s="2029"/>
      <c r="G49" s="2029"/>
      <c r="H49" s="2029"/>
      <c r="I49" s="291"/>
      <c r="J49" s="291"/>
      <c r="K49" s="214"/>
    </row>
    <row r="50" spans="1:11" ht="20.100000000000001" customHeight="1" x14ac:dyDescent="0.15">
      <c r="A50" s="656">
        <v>7</v>
      </c>
      <c r="B50" s="2029"/>
      <c r="C50" s="2029"/>
      <c r="D50" s="2029"/>
      <c r="E50" s="2029"/>
      <c r="F50" s="2029"/>
      <c r="G50" s="2029"/>
      <c r="H50" s="2029"/>
      <c r="I50" s="291"/>
      <c r="J50" s="291"/>
      <c r="K50" s="214"/>
    </row>
    <row r="51" spans="1:11" ht="20.100000000000001" customHeight="1" x14ac:dyDescent="0.15">
      <c r="A51" s="656">
        <v>8</v>
      </c>
      <c r="B51" s="2029"/>
      <c r="C51" s="2029"/>
      <c r="D51" s="2029"/>
      <c r="E51" s="2029"/>
      <c r="F51" s="2029"/>
      <c r="G51" s="2029"/>
      <c r="H51" s="2029"/>
      <c r="I51" s="291"/>
      <c r="J51" s="291"/>
      <c r="K51" s="214"/>
    </row>
    <row r="52" spans="1:11" ht="20.100000000000001" customHeight="1" x14ac:dyDescent="0.15">
      <c r="A52" s="656">
        <v>9</v>
      </c>
      <c r="B52" s="2029"/>
      <c r="C52" s="2029"/>
      <c r="D52" s="2029"/>
      <c r="E52" s="2029"/>
      <c r="F52" s="2029"/>
      <c r="G52" s="2029"/>
      <c r="H52" s="2029"/>
      <c r="I52" s="291"/>
      <c r="J52" s="291"/>
      <c r="K52" s="214"/>
    </row>
    <row r="53" spans="1:11" ht="20.100000000000001" customHeight="1" x14ac:dyDescent="0.15">
      <c r="A53" s="656">
        <v>10</v>
      </c>
      <c r="B53" s="2029"/>
      <c r="C53" s="2029"/>
      <c r="D53" s="2029"/>
      <c r="E53" s="2029"/>
      <c r="F53" s="2029"/>
      <c r="G53" s="2029"/>
      <c r="H53" s="2029"/>
      <c r="I53" s="291"/>
      <c r="J53" s="291"/>
      <c r="K53" s="215"/>
    </row>
  </sheetData>
  <sheetProtection formatCells="0" formatColumns="0" formatRows="0" insertHyperlinks="0"/>
  <mergeCells count="49">
    <mergeCell ref="B11:H11"/>
    <mergeCell ref="B12:H12"/>
    <mergeCell ref="A1:H1"/>
    <mergeCell ref="A2:G2"/>
    <mergeCell ref="F5:H5"/>
    <mergeCell ref="B8:H8"/>
    <mergeCell ref="B9:H9"/>
    <mergeCell ref="B10:H10"/>
    <mergeCell ref="B14:E14"/>
    <mergeCell ref="B19:H19"/>
    <mergeCell ref="D15:H15"/>
    <mergeCell ref="D16:H16"/>
    <mergeCell ref="D17:H17"/>
    <mergeCell ref="D18:H18"/>
    <mergeCell ref="E30:H30"/>
    <mergeCell ref="E25:H25"/>
    <mergeCell ref="E20:H20"/>
    <mergeCell ref="E21:H21"/>
    <mergeCell ref="E22:H22"/>
    <mergeCell ref="E23:H23"/>
    <mergeCell ref="B53:H53"/>
    <mergeCell ref="B43:H43"/>
    <mergeCell ref="A40:H40"/>
    <mergeCell ref="E38:H38"/>
    <mergeCell ref="E39:H39"/>
    <mergeCell ref="B47:H47"/>
    <mergeCell ref="B48:H48"/>
    <mergeCell ref="B49:H49"/>
    <mergeCell ref="B50:H50"/>
    <mergeCell ref="B51:H51"/>
    <mergeCell ref="B41:H41"/>
    <mergeCell ref="B42:H42"/>
    <mergeCell ref="B44:H44"/>
    <mergeCell ref="I2:I6"/>
    <mergeCell ref="B52:H52"/>
    <mergeCell ref="B46:H46"/>
    <mergeCell ref="E37:H37"/>
    <mergeCell ref="B45:H45"/>
    <mergeCell ref="E24:H24"/>
    <mergeCell ref="E33:H33"/>
    <mergeCell ref="E34:H34"/>
    <mergeCell ref="E35:H35"/>
    <mergeCell ref="E36:H36"/>
    <mergeCell ref="E31:H31"/>
    <mergeCell ref="E32:H32"/>
    <mergeCell ref="B28:H28"/>
    <mergeCell ref="E26:H26"/>
    <mergeCell ref="E27:H27"/>
    <mergeCell ref="E29:H29"/>
  </mergeCells>
  <phoneticPr fontId="4"/>
  <dataValidations count="7">
    <dataValidation type="list" allowBlank="1" showInputMessage="1" showErrorMessage="1" sqref="B30:B39">
      <formula1>"薬剤師,精神保健福祉士,社会福祉士,管理栄養士,医療心理に携わる者,理学療法士,歯科衛生士,その他"</formula1>
    </dataValidation>
    <dataValidation type="list" allowBlank="1" showInputMessage="1" showErrorMessage="1" sqref="E21:H27">
      <formula1>"がん看護専門看護師,緩和ケア認定看護師,がん性疼痛看護認定看護師,がん化学療法看護認定看護師,乳がん看護認定看護師,がん放射線療法看護認定看護師"</formula1>
    </dataValidation>
    <dataValidation allowBlank="1" showInputMessage="1" showErrorMessage="1" prompt="表紙シートの病院名を反映" sqref="F5:H5"/>
    <dataValidation type="list" allowBlank="1" showInputMessage="1" showErrorMessage="1" sqref="C21:C27 C30:C39">
      <formula1>"常勤,非常勤"</formula1>
    </dataValidation>
    <dataValidation type="list" allowBlank="1" showInputMessage="1" showErrorMessage="1" sqref="D21:D27 D30:D39">
      <formula1>"専従(8割以上),専任(5割以上8割未満),兼任(5割未満)"</formula1>
    </dataValidation>
    <dataValidation type="list" allowBlank="1" showInputMessage="1" showErrorMessage="1" prompt="表紙①に反映されます" sqref="H2">
      <formula1>"あり,なし"</formula1>
    </dataValidation>
    <dataValidation type="whole" allowBlank="1" showInputMessage="1" showErrorMessage="1" prompt="整数で入力" sqref="C17:C18">
      <formula1>0</formula1>
      <formula2>999</formula2>
    </dataValidation>
  </dataValidations>
  <hyperlinks>
    <hyperlink ref="J1" location="表紙①!D47" tooltip="表紙①に戻ります" display="表紙①に戻る"/>
    <hyperlink ref="J2" location="'様式4（機能別）'!N416"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76" fitToHeight="0" orientation="portrait" cellComments="asDisplayed" r:id="rId1"/>
  <headerFooter>
    <oddHeader>&amp;Rver.2.0</oddHeader>
    <oddFooter>&amp;C&amp;P/&amp;N&amp;R&amp;A</oddFooter>
  </headerFooter>
  <rowBreaks count="1" manualBreakCount="1">
    <brk id="27"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9933"/>
    <pageSetUpPr fitToPage="1"/>
  </sheetPr>
  <dimension ref="A1:M64"/>
  <sheetViews>
    <sheetView view="pageBreakPreview" zoomScaleNormal="100" zoomScaleSheetLayoutView="100" workbookViewId="0">
      <selection activeCell="J2" sqref="J2"/>
    </sheetView>
  </sheetViews>
  <sheetFormatPr defaultColWidth="9" defaultRowHeight="13.5" x14ac:dyDescent="0.15"/>
  <cols>
    <col min="1" max="1" width="7.875" style="133" customWidth="1"/>
    <col min="2" max="2" width="9.625" style="133" customWidth="1"/>
    <col min="3" max="3" width="5.625" style="133" customWidth="1"/>
    <col min="4" max="4" width="15.625" style="133" customWidth="1"/>
    <col min="5" max="5" width="5.625" style="133" customWidth="1"/>
    <col min="6" max="7" width="9.625" style="133" customWidth="1"/>
    <col min="8" max="8" width="15.875" style="133" customWidth="1"/>
    <col min="9" max="10" width="9.625" style="133" customWidth="1"/>
    <col min="11" max="11" width="15" style="133" customWidth="1"/>
    <col min="12" max="12" width="2.25" customWidth="1"/>
    <col min="13" max="13" width="80.625" style="133" customWidth="1"/>
    <col min="14" max="16384" width="9" style="133"/>
  </cols>
  <sheetData>
    <row r="1" spans="1:13" ht="20.100000000000001" customHeight="1" thickBot="1" x14ac:dyDescent="0.2">
      <c r="A1" s="1740" t="s">
        <v>1161</v>
      </c>
      <c r="B1" s="1740"/>
      <c r="C1" s="1740"/>
      <c r="D1" s="1740"/>
      <c r="E1" s="1740"/>
      <c r="F1" s="1740"/>
      <c r="G1" s="1740"/>
      <c r="H1" s="1740"/>
      <c r="I1" s="1740"/>
      <c r="J1" s="1740"/>
      <c r="L1" s="973" t="s">
        <v>1344</v>
      </c>
    </row>
    <row r="2" spans="1:13" ht="24.95" customHeight="1" thickTop="1" thickBot="1" x14ac:dyDescent="0.2">
      <c r="A2" s="2071" t="s">
        <v>402</v>
      </c>
      <c r="B2" s="2071"/>
      <c r="C2" s="2071"/>
      <c r="D2" s="2071"/>
      <c r="E2" s="2071"/>
      <c r="F2" s="2071"/>
      <c r="G2" s="2071"/>
      <c r="H2" s="2071"/>
      <c r="I2" s="2072"/>
      <c r="J2" s="320" t="s">
        <v>351</v>
      </c>
      <c r="K2" s="1580" t="str">
        <f>IF(AND(J2&lt;&gt;"",D7&lt;&gt;""),"",IF(J2="あり","←別添資料の提出有無について選択してください",IF(J2="","←「あり」か「なし」を選択してください","")))</f>
        <v/>
      </c>
      <c r="L2" s="973" t="s">
        <v>1350</v>
      </c>
    </row>
    <row r="3" spans="1:13" ht="5.0999999999999996" customHeight="1" thickTop="1" x14ac:dyDescent="0.15">
      <c r="A3" s="3"/>
      <c r="B3" s="3"/>
      <c r="C3" s="3"/>
      <c r="D3" s="3"/>
      <c r="E3" s="3"/>
      <c r="F3" s="3"/>
      <c r="G3" s="3"/>
      <c r="H3" s="3"/>
      <c r="I3" s="3"/>
      <c r="J3" s="3"/>
      <c r="K3" s="1580"/>
    </row>
    <row r="4" spans="1:13" ht="20.100000000000001" customHeight="1" x14ac:dyDescent="0.15">
      <c r="A4" s="129"/>
      <c r="B4" s="129"/>
      <c r="C4" s="129"/>
      <c r="D4" s="129"/>
      <c r="E4" s="129"/>
      <c r="F4" s="608" t="s">
        <v>337</v>
      </c>
      <c r="G4" s="2073" t="str">
        <f>表紙①!E2</f>
        <v>大阪医療センター</v>
      </c>
      <c r="H4" s="2074"/>
      <c r="I4" s="2074"/>
      <c r="J4" s="2075"/>
      <c r="K4" s="1580"/>
    </row>
    <row r="5" spans="1:13" ht="20.100000000000001" customHeight="1" x14ac:dyDescent="0.15">
      <c r="A5" s="695"/>
      <c r="B5" s="695"/>
      <c r="C5" s="695"/>
      <c r="D5" s="695"/>
      <c r="E5" s="695"/>
      <c r="F5" s="695"/>
      <c r="G5" s="38"/>
      <c r="H5" s="244"/>
      <c r="I5" s="134"/>
      <c r="J5" s="134"/>
      <c r="M5" s="1257" t="s">
        <v>398</v>
      </c>
    </row>
    <row r="6" spans="1:13" ht="39.950000000000003" customHeight="1" thickBot="1" x14ac:dyDescent="0.2">
      <c r="A6" s="2067" t="s">
        <v>1786</v>
      </c>
      <c r="B6" s="2067"/>
      <c r="C6" s="2067"/>
      <c r="D6" s="2067"/>
      <c r="E6" s="2067"/>
      <c r="F6" s="2067"/>
      <c r="G6" s="2067"/>
      <c r="H6" s="2067"/>
      <c r="I6" s="2067"/>
      <c r="J6" s="2067"/>
      <c r="M6" s="214"/>
    </row>
    <row r="7" spans="1:13" s="481" customFormat="1" ht="15" customHeight="1" thickBot="1" x14ac:dyDescent="0.2">
      <c r="A7" s="146" t="s">
        <v>17</v>
      </c>
      <c r="B7" s="145"/>
      <c r="C7" s="136"/>
      <c r="D7" s="305"/>
      <c r="E7" s="74" t="s">
        <v>1160</v>
      </c>
      <c r="F7" s="74"/>
      <c r="G7" s="74"/>
      <c r="H7" s="74"/>
      <c r="I7" s="74"/>
      <c r="J7" s="74"/>
      <c r="L7"/>
      <c r="M7" s="214"/>
    </row>
    <row r="8" spans="1:13" s="481" customFormat="1" ht="15" customHeight="1" thickBot="1" x14ac:dyDescent="0.2">
      <c r="A8" s="146" t="s">
        <v>18</v>
      </c>
      <c r="B8" s="74"/>
      <c r="C8" s="74"/>
      <c r="D8" s="305"/>
      <c r="E8" s="694" t="s">
        <v>438</v>
      </c>
      <c r="F8" s="74"/>
      <c r="G8" s="74"/>
      <c r="H8" s="74"/>
      <c r="I8" s="74"/>
      <c r="J8" s="74"/>
      <c r="L8"/>
      <c r="M8" s="214"/>
    </row>
    <row r="9" spans="1:13" s="481" customFormat="1" ht="15" customHeight="1" thickBot="1" x14ac:dyDescent="0.2">
      <c r="A9" s="147" t="s">
        <v>19</v>
      </c>
      <c r="B9" s="126"/>
      <c r="C9" s="126"/>
      <c r="D9" s="126"/>
      <c r="E9" s="126"/>
      <c r="F9" s="2068"/>
      <c r="G9" s="2069"/>
      <c r="H9" s="2070"/>
      <c r="I9" s="126"/>
      <c r="J9" s="74"/>
      <c r="L9"/>
      <c r="M9" s="214"/>
    </row>
    <row r="10" spans="1:13" s="74" customFormat="1" ht="15" customHeight="1" thickBot="1" x14ac:dyDescent="0.2">
      <c r="A10" s="147"/>
      <c r="B10" s="126"/>
      <c r="C10" s="126"/>
      <c r="D10" s="126"/>
      <c r="E10" s="126"/>
      <c r="F10" s="49"/>
      <c r="G10" s="49"/>
      <c r="H10" s="49"/>
      <c r="I10" s="126"/>
      <c r="L10"/>
      <c r="M10" s="214"/>
    </row>
    <row r="11" spans="1:13" s="74" customFormat="1" ht="15" customHeight="1" thickBot="1" x14ac:dyDescent="0.2">
      <c r="B11" s="19" t="s">
        <v>1158</v>
      </c>
      <c r="C11" s="693"/>
      <c r="D11" s="2063"/>
      <c r="E11" s="2064"/>
      <c r="F11" s="2064"/>
      <c r="G11" s="2064"/>
      <c r="H11" s="2064"/>
      <c r="I11" s="2065"/>
      <c r="J11" s="692"/>
      <c r="K11" s="1580" t="str">
        <f>IF(AND(D7="なし",D11=""),"以下の項目の１つ以上の記載が必要です","")</f>
        <v/>
      </c>
      <c r="L11"/>
      <c r="M11" s="214"/>
    </row>
    <row r="12" spans="1:13" s="74" customFormat="1" ht="15" customHeight="1" thickBot="1" x14ac:dyDescent="0.2">
      <c r="B12" s="691" t="s">
        <v>1852</v>
      </c>
      <c r="C12" s="23"/>
      <c r="D12" s="23"/>
      <c r="E12" s="19"/>
      <c r="F12" s="19"/>
      <c r="G12" s="19"/>
      <c r="H12" s="19"/>
      <c r="I12" s="690"/>
      <c r="J12" s="23" t="s">
        <v>339</v>
      </c>
      <c r="K12" s="1580"/>
      <c r="L12"/>
      <c r="M12" s="1340"/>
    </row>
    <row r="13" spans="1:13" s="74" customFormat="1" ht="15" customHeight="1" thickBot="1" x14ac:dyDescent="0.2">
      <c r="B13" s="23"/>
      <c r="C13" s="136" t="s">
        <v>1853</v>
      </c>
      <c r="D13" s="136"/>
      <c r="E13" s="224"/>
      <c r="F13" s="224"/>
      <c r="G13" s="49"/>
      <c r="H13" s="23"/>
      <c r="I13" s="690"/>
      <c r="J13" s="23" t="s">
        <v>339</v>
      </c>
      <c r="K13" s="1580"/>
      <c r="L13"/>
      <c r="M13" s="214"/>
    </row>
    <row r="14" spans="1:13" s="74" customFormat="1" ht="15" customHeight="1" thickBot="1" x14ac:dyDescent="0.2">
      <c r="B14" s="136"/>
      <c r="C14" s="136" t="s">
        <v>1674</v>
      </c>
      <c r="D14" s="136"/>
      <c r="E14" s="224"/>
      <c r="F14" s="224"/>
      <c r="G14" s="49"/>
      <c r="H14" s="23"/>
      <c r="I14" s="881" t="str">
        <f>IF(ISERROR(I13/I12*100),"",I13/I12*100)</f>
        <v/>
      </c>
      <c r="J14" s="23" t="s">
        <v>1159</v>
      </c>
      <c r="K14" s="1580"/>
      <c r="L14"/>
      <c r="M14" s="214"/>
    </row>
    <row r="15" spans="1:13" s="74" customFormat="1" ht="15" customHeight="1" thickBot="1" x14ac:dyDescent="0.2">
      <c r="B15" s="691" t="s">
        <v>1854</v>
      </c>
      <c r="C15" s="23"/>
      <c r="D15" s="23"/>
      <c r="E15" s="224"/>
      <c r="F15" s="224"/>
      <c r="G15" s="49"/>
      <c r="H15" s="23"/>
      <c r="I15" s="690"/>
      <c r="J15" s="23" t="s">
        <v>339</v>
      </c>
      <c r="L15"/>
      <c r="M15" s="214"/>
    </row>
    <row r="16" spans="1:13" s="74" customFormat="1" ht="15" customHeight="1" thickBot="1" x14ac:dyDescent="0.2">
      <c r="B16" s="691" t="s">
        <v>1855</v>
      </c>
      <c r="C16" s="136"/>
      <c r="D16" s="136"/>
      <c r="E16" s="224"/>
      <c r="F16" s="224"/>
      <c r="G16" s="49"/>
      <c r="H16" s="23"/>
      <c r="I16" s="690"/>
      <c r="J16" s="23" t="s">
        <v>339</v>
      </c>
      <c r="L16"/>
      <c r="M16" s="214"/>
    </row>
    <row r="17" spans="2:13" s="74" customFormat="1" ht="15" customHeight="1" thickBot="1" x14ac:dyDescent="0.2">
      <c r="B17" s="691" t="s">
        <v>1856</v>
      </c>
      <c r="C17" s="23"/>
      <c r="D17" s="23"/>
      <c r="E17" s="224"/>
      <c r="F17" s="224"/>
      <c r="G17" s="49"/>
      <c r="H17" s="23"/>
      <c r="I17" s="690"/>
      <c r="J17" s="23" t="s">
        <v>158</v>
      </c>
      <c r="L17"/>
      <c r="M17" s="214"/>
    </row>
    <row r="18" spans="2:13" s="74" customFormat="1" ht="15" customHeight="1" thickBot="1" x14ac:dyDescent="0.2">
      <c r="B18" s="691" t="s">
        <v>1857</v>
      </c>
      <c r="C18" s="23"/>
      <c r="D18" s="23"/>
      <c r="E18" s="224"/>
      <c r="F18" s="224"/>
      <c r="G18" s="49"/>
      <c r="H18" s="23"/>
      <c r="I18" s="690"/>
      <c r="J18" s="23" t="s">
        <v>158</v>
      </c>
      <c r="L18"/>
      <c r="M18" s="214"/>
    </row>
    <row r="19" spans="2:13" s="74" customFormat="1" ht="18.75" customHeight="1" thickBot="1" x14ac:dyDescent="0.2">
      <c r="B19" s="2062" t="s">
        <v>1672</v>
      </c>
      <c r="C19" s="2062"/>
      <c r="D19" s="2062"/>
      <c r="E19" s="2062"/>
      <c r="F19" s="2062"/>
      <c r="G19" s="2062"/>
      <c r="H19" s="2062"/>
      <c r="I19" s="23"/>
      <c r="J19" s="23"/>
      <c r="L19"/>
      <c r="M19" s="214"/>
    </row>
    <row r="20" spans="2:13" s="74" customFormat="1" ht="15" customHeight="1" thickBot="1" x14ac:dyDescent="0.2">
      <c r="B20" s="691" t="s">
        <v>1858</v>
      </c>
      <c r="C20" s="23"/>
      <c r="D20" s="23"/>
      <c r="E20" s="224"/>
      <c r="F20" s="224"/>
      <c r="G20" s="49"/>
      <c r="H20" s="23"/>
      <c r="I20" s="690"/>
      <c r="J20" s="23" t="s">
        <v>158</v>
      </c>
      <c r="L20"/>
      <c r="M20" s="214"/>
    </row>
    <row r="21" spans="2:13" s="74" customFormat="1" ht="20.25" customHeight="1" x14ac:dyDescent="0.15">
      <c r="B21" s="2062" t="s">
        <v>1673</v>
      </c>
      <c r="C21" s="2062"/>
      <c r="D21" s="2062"/>
      <c r="E21" s="2062"/>
      <c r="F21" s="2062"/>
      <c r="G21" s="2062"/>
      <c r="H21" s="2062"/>
      <c r="I21" s="23"/>
      <c r="J21" s="23"/>
      <c r="L21"/>
      <c r="M21" s="214"/>
    </row>
    <row r="22" spans="2:13" s="74" customFormat="1" ht="15" customHeight="1" thickBot="1" x14ac:dyDescent="0.2">
      <c r="B22" s="136"/>
      <c r="C22" s="136"/>
      <c r="D22" s="136"/>
      <c r="E22" s="224"/>
      <c r="F22" s="224"/>
      <c r="G22" s="49"/>
      <c r="H22" s="23"/>
      <c r="I22" s="1292"/>
      <c r="L22"/>
      <c r="M22" s="214"/>
    </row>
    <row r="23" spans="2:13" s="74" customFormat="1" ht="15" customHeight="1" thickBot="1" x14ac:dyDescent="0.2">
      <c r="B23" s="19" t="s">
        <v>1158</v>
      </c>
      <c r="C23" s="693"/>
      <c r="D23" s="2063"/>
      <c r="E23" s="2064"/>
      <c r="F23" s="2064"/>
      <c r="G23" s="2064"/>
      <c r="H23" s="2064"/>
      <c r="I23" s="2065"/>
      <c r="J23" s="692"/>
      <c r="K23" s="1580" t="str">
        <f>IF(AND(D19="なし",D23=""),"以下の項目の１つ以上の記載が必要です","")</f>
        <v/>
      </c>
      <c r="L23"/>
      <c r="M23" s="214"/>
    </row>
    <row r="24" spans="2:13" s="74" customFormat="1" ht="15" customHeight="1" thickBot="1" x14ac:dyDescent="0.2">
      <c r="B24" s="691" t="s">
        <v>1852</v>
      </c>
      <c r="C24" s="23"/>
      <c r="D24" s="23"/>
      <c r="E24" s="19"/>
      <c r="F24" s="19"/>
      <c r="G24" s="19"/>
      <c r="H24" s="19"/>
      <c r="I24" s="690"/>
      <c r="J24" s="23" t="s">
        <v>339</v>
      </c>
      <c r="K24" s="1580"/>
      <c r="L24"/>
      <c r="M24" s="214"/>
    </row>
    <row r="25" spans="2:13" s="74" customFormat="1" ht="15" customHeight="1" thickBot="1" x14ac:dyDescent="0.2">
      <c r="B25" s="23"/>
      <c r="C25" s="136" t="s">
        <v>1853</v>
      </c>
      <c r="D25" s="136"/>
      <c r="E25" s="224"/>
      <c r="F25" s="224"/>
      <c r="G25" s="49"/>
      <c r="H25" s="23"/>
      <c r="I25" s="690"/>
      <c r="J25" s="23" t="s">
        <v>339</v>
      </c>
      <c r="K25" s="1580"/>
      <c r="L25"/>
      <c r="M25" s="214"/>
    </row>
    <row r="26" spans="2:13" s="74" customFormat="1" ht="15" customHeight="1" thickBot="1" x14ac:dyDescent="0.2">
      <c r="B26" s="136"/>
      <c r="C26" s="136" t="s">
        <v>1674</v>
      </c>
      <c r="D26" s="136"/>
      <c r="E26" s="224"/>
      <c r="F26" s="224"/>
      <c r="G26" s="49"/>
      <c r="H26" s="23"/>
      <c r="I26" s="881" t="str">
        <f>IF(ISERROR(I25/I24*100),"",I25/I24*100)</f>
        <v/>
      </c>
      <c r="J26" s="23" t="s">
        <v>45</v>
      </c>
      <c r="K26" s="1580"/>
      <c r="L26"/>
      <c r="M26" s="214"/>
    </row>
    <row r="27" spans="2:13" s="74" customFormat="1" ht="15" customHeight="1" thickBot="1" x14ac:dyDescent="0.2">
      <c r="B27" s="691" t="s">
        <v>1854</v>
      </c>
      <c r="C27" s="23"/>
      <c r="D27" s="23"/>
      <c r="E27" s="224"/>
      <c r="F27" s="224"/>
      <c r="G27" s="49"/>
      <c r="H27" s="23"/>
      <c r="I27" s="690"/>
      <c r="J27" s="23" t="s">
        <v>339</v>
      </c>
      <c r="L27"/>
      <c r="M27" s="214"/>
    </row>
    <row r="28" spans="2:13" s="74" customFormat="1" ht="15" customHeight="1" thickBot="1" x14ac:dyDescent="0.2">
      <c r="B28" s="691" t="s">
        <v>1855</v>
      </c>
      <c r="C28" s="136"/>
      <c r="D28" s="136"/>
      <c r="E28" s="224"/>
      <c r="F28" s="224"/>
      <c r="G28" s="49"/>
      <c r="H28" s="23"/>
      <c r="I28" s="690"/>
      <c r="J28" s="23" t="s">
        <v>339</v>
      </c>
      <c r="L28"/>
      <c r="M28" s="214"/>
    </row>
    <row r="29" spans="2:13" s="74" customFormat="1" ht="15" customHeight="1" thickBot="1" x14ac:dyDescent="0.2">
      <c r="B29" s="691" t="s">
        <v>1856</v>
      </c>
      <c r="C29" s="23"/>
      <c r="D29" s="23"/>
      <c r="E29" s="224"/>
      <c r="F29" s="224"/>
      <c r="G29" s="49"/>
      <c r="H29" s="23"/>
      <c r="I29" s="690"/>
      <c r="J29" s="23" t="s">
        <v>158</v>
      </c>
      <c r="L29"/>
      <c r="M29" s="214"/>
    </row>
    <row r="30" spans="2:13" s="74" customFormat="1" ht="15" customHeight="1" thickBot="1" x14ac:dyDescent="0.2">
      <c r="B30" s="691" t="s">
        <v>1857</v>
      </c>
      <c r="C30" s="23"/>
      <c r="D30" s="23"/>
      <c r="E30" s="224"/>
      <c r="F30" s="224"/>
      <c r="G30" s="49"/>
      <c r="H30" s="23"/>
      <c r="I30" s="690"/>
      <c r="J30" s="23" t="s">
        <v>158</v>
      </c>
      <c r="L30"/>
      <c r="M30" s="214"/>
    </row>
    <row r="31" spans="2:13" s="74" customFormat="1" ht="18.75" customHeight="1" thickBot="1" x14ac:dyDescent="0.2">
      <c r="B31" s="2062" t="s">
        <v>1672</v>
      </c>
      <c r="C31" s="2062"/>
      <c r="D31" s="2062"/>
      <c r="E31" s="2062"/>
      <c r="F31" s="2062"/>
      <c r="G31" s="2062"/>
      <c r="H31" s="2062"/>
      <c r="I31" s="23"/>
      <c r="J31" s="23"/>
      <c r="L31"/>
      <c r="M31" s="214"/>
    </row>
    <row r="32" spans="2:13" s="74" customFormat="1" ht="15" customHeight="1" thickBot="1" x14ac:dyDescent="0.2">
      <c r="B32" s="691" t="s">
        <v>1858</v>
      </c>
      <c r="C32" s="23"/>
      <c r="D32" s="23"/>
      <c r="E32" s="224"/>
      <c r="F32" s="224"/>
      <c r="G32" s="49"/>
      <c r="H32" s="23"/>
      <c r="I32" s="690"/>
      <c r="J32" s="23" t="s">
        <v>158</v>
      </c>
      <c r="L32"/>
      <c r="M32" s="214"/>
    </row>
    <row r="33" spans="2:13" s="74" customFormat="1" ht="20.25" customHeight="1" x14ac:dyDescent="0.15">
      <c r="B33" s="2062" t="s">
        <v>1673</v>
      </c>
      <c r="C33" s="2062"/>
      <c r="D33" s="2062"/>
      <c r="E33" s="2062"/>
      <c r="F33" s="2062"/>
      <c r="G33" s="2062"/>
      <c r="H33" s="2062"/>
      <c r="I33" s="23"/>
      <c r="J33" s="23"/>
      <c r="L33"/>
      <c r="M33" s="214"/>
    </row>
    <row r="34" spans="2:13" s="74" customFormat="1" ht="15" customHeight="1" thickBot="1" x14ac:dyDescent="0.2">
      <c r="B34" s="136"/>
      <c r="C34" s="136"/>
      <c r="D34" s="136"/>
      <c r="E34" s="224"/>
      <c r="F34" s="224"/>
      <c r="G34" s="49"/>
      <c r="H34" s="23"/>
      <c r="I34" s="1292"/>
      <c r="L34"/>
      <c r="M34" s="214"/>
    </row>
    <row r="35" spans="2:13" s="74" customFormat="1" ht="15" customHeight="1" thickBot="1" x14ac:dyDescent="0.2">
      <c r="B35" s="19" t="s">
        <v>1158</v>
      </c>
      <c r="C35" s="693"/>
      <c r="D35" s="2063"/>
      <c r="E35" s="2064"/>
      <c r="F35" s="2064"/>
      <c r="G35" s="2064"/>
      <c r="H35" s="2064"/>
      <c r="I35" s="2066"/>
      <c r="J35" s="692"/>
      <c r="K35" s="1580" t="str">
        <f>IF(AND(D31="なし",D35=""),"以下の項目の１つ以上の記載が必要です","")</f>
        <v/>
      </c>
      <c r="L35"/>
      <c r="M35" s="214"/>
    </row>
    <row r="36" spans="2:13" s="74" customFormat="1" ht="15" customHeight="1" thickBot="1" x14ac:dyDescent="0.2">
      <c r="B36" s="691" t="s">
        <v>1852</v>
      </c>
      <c r="C36" s="23"/>
      <c r="D36" s="23"/>
      <c r="E36" s="19"/>
      <c r="F36" s="19"/>
      <c r="G36" s="19"/>
      <c r="H36" s="19"/>
      <c r="I36" s="690"/>
      <c r="J36" s="23" t="s">
        <v>339</v>
      </c>
      <c r="K36" s="1580"/>
      <c r="L36"/>
      <c r="M36" s="214"/>
    </row>
    <row r="37" spans="2:13" s="74" customFormat="1" ht="15" customHeight="1" thickBot="1" x14ac:dyDescent="0.2">
      <c r="B37" s="23"/>
      <c r="C37" s="136" t="s">
        <v>1853</v>
      </c>
      <c r="D37" s="136"/>
      <c r="E37" s="224"/>
      <c r="F37" s="224"/>
      <c r="G37" s="49"/>
      <c r="H37" s="23"/>
      <c r="I37" s="690"/>
      <c r="J37" s="23" t="s">
        <v>339</v>
      </c>
      <c r="K37" s="1580"/>
      <c r="L37"/>
      <c r="M37" s="214"/>
    </row>
    <row r="38" spans="2:13" s="74" customFormat="1" ht="15" customHeight="1" thickBot="1" x14ac:dyDescent="0.2">
      <c r="B38" s="136"/>
      <c r="C38" s="136" t="s">
        <v>1674</v>
      </c>
      <c r="D38" s="136"/>
      <c r="E38" s="224"/>
      <c r="F38" s="224"/>
      <c r="G38" s="49"/>
      <c r="H38" s="23"/>
      <c r="I38" s="881" t="str">
        <f>IF(ISERROR(I37/I36*100),"",I37/I36*100)</f>
        <v/>
      </c>
      <c r="J38" s="23" t="s">
        <v>45</v>
      </c>
      <c r="K38" s="1580"/>
      <c r="L38"/>
      <c r="M38" s="214"/>
    </row>
    <row r="39" spans="2:13" s="74" customFormat="1" ht="15" customHeight="1" thickBot="1" x14ac:dyDescent="0.2">
      <c r="B39" s="691" t="s">
        <v>1854</v>
      </c>
      <c r="C39" s="23"/>
      <c r="D39" s="23"/>
      <c r="E39" s="224"/>
      <c r="F39" s="224"/>
      <c r="G39" s="49"/>
      <c r="H39" s="23"/>
      <c r="I39" s="690"/>
      <c r="J39" s="23" t="s">
        <v>339</v>
      </c>
      <c r="L39"/>
      <c r="M39" s="214"/>
    </row>
    <row r="40" spans="2:13" s="74" customFormat="1" ht="15" customHeight="1" thickBot="1" x14ac:dyDescent="0.2">
      <c r="B40" s="691" t="s">
        <v>1855</v>
      </c>
      <c r="C40" s="136"/>
      <c r="D40" s="136"/>
      <c r="E40" s="224"/>
      <c r="F40" s="224"/>
      <c r="G40" s="49"/>
      <c r="H40" s="23"/>
      <c r="I40" s="690"/>
      <c r="J40" s="23" t="s">
        <v>339</v>
      </c>
      <c r="L40"/>
      <c r="M40" s="214"/>
    </row>
    <row r="41" spans="2:13" s="74" customFormat="1" ht="15" customHeight="1" thickBot="1" x14ac:dyDescent="0.2">
      <c r="B41" s="691" t="s">
        <v>1856</v>
      </c>
      <c r="C41" s="23"/>
      <c r="D41" s="23"/>
      <c r="E41" s="224"/>
      <c r="F41" s="224"/>
      <c r="G41" s="49"/>
      <c r="H41" s="23"/>
      <c r="I41" s="690"/>
      <c r="J41" s="23" t="s">
        <v>158</v>
      </c>
      <c r="L41"/>
      <c r="M41" s="214"/>
    </row>
    <row r="42" spans="2:13" s="74" customFormat="1" ht="15" customHeight="1" thickBot="1" x14ac:dyDescent="0.2">
      <c r="B42" s="691" t="s">
        <v>1857</v>
      </c>
      <c r="C42" s="23"/>
      <c r="D42" s="23"/>
      <c r="E42" s="224"/>
      <c r="F42" s="224"/>
      <c r="G42" s="49"/>
      <c r="H42" s="23"/>
      <c r="I42" s="690"/>
      <c r="J42" s="23" t="s">
        <v>158</v>
      </c>
      <c r="L42"/>
      <c r="M42" s="214"/>
    </row>
    <row r="43" spans="2:13" s="74" customFormat="1" ht="18.75" customHeight="1" thickBot="1" x14ac:dyDescent="0.2">
      <c r="B43" s="2062" t="s">
        <v>1672</v>
      </c>
      <c r="C43" s="2062"/>
      <c r="D43" s="2062"/>
      <c r="E43" s="2062"/>
      <c r="F43" s="2062"/>
      <c r="G43" s="2062"/>
      <c r="H43" s="2062"/>
      <c r="I43" s="23"/>
      <c r="J43" s="23"/>
      <c r="L43"/>
      <c r="M43" s="214"/>
    </row>
    <row r="44" spans="2:13" s="74" customFormat="1" ht="15" customHeight="1" thickBot="1" x14ac:dyDescent="0.2">
      <c r="B44" s="691" t="s">
        <v>1858</v>
      </c>
      <c r="C44" s="23"/>
      <c r="D44" s="23"/>
      <c r="E44" s="224"/>
      <c r="F44" s="224"/>
      <c r="G44" s="49"/>
      <c r="H44" s="23"/>
      <c r="I44" s="690"/>
      <c r="J44" s="23" t="s">
        <v>158</v>
      </c>
      <c r="L44"/>
      <c r="M44" s="214"/>
    </row>
    <row r="45" spans="2:13" s="74" customFormat="1" ht="20.25" customHeight="1" x14ac:dyDescent="0.15">
      <c r="B45" s="2062" t="s">
        <v>1673</v>
      </c>
      <c r="C45" s="2062"/>
      <c r="D45" s="2062"/>
      <c r="E45" s="2062"/>
      <c r="F45" s="2062"/>
      <c r="G45" s="2062"/>
      <c r="H45" s="2062"/>
      <c r="I45" s="23"/>
      <c r="J45" s="23"/>
      <c r="L45"/>
      <c r="M45" s="214"/>
    </row>
    <row r="46" spans="2:13" s="74" customFormat="1" ht="15" customHeight="1" x14ac:dyDescent="0.15">
      <c r="B46" s="136"/>
      <c r="C46" s="136"/>
      <c r="D46" s="136"/>
      <c r="E46" s="224"/>
      <c r="F46" s="224"/>
      <c r="G46" s="49"/>
      <c r="H46" s="23"/>
      <c r="I46" s="689"/>
      <c r="L46"/>
      <c r="M46" s="214"/>
    </row>
    <row r="47" spans="2:13" s="74" customFormat="1" ht="15" customHeight="1" x14ac:dyDescent="0.15">
      <c r="B47" s="136"/>
      <c r="C47" s="136"/>
      <c r="D47" s="136"/>
      <c r="E47" s="224"/>
      <c r="F47" s="224"/>
      <c r="G47" s="49"/>
      <c r="H47" s="23"/>
      <c r="I47" s="689"/>
      <c r="L47"/>
      <c r="M47" s="214"/>
    </row>
    <row r="48" spans="2:13" s="74" customFormat="1" ht="15" customHeight="1" x14ac:dyDescent="0.15">
      <c r="B48" s="136"/>
      <c r="C48" s="136"/>
      <c r="D48" s="136"/>
      <c r="E48" s="224"/>
      <c r="F48" s="224"/>
      <c r="G48" s="49"/>
      <c r="H48" s="23"/>
      <c r="I48" s="689"/>
      <c r="L48"/>
      <c r="M48" s="214"/>
    </row>
    <row r="49" spans="2:13" s="74" customFormat="1" ht="15" customHeight="1" x14ac:dyDescent="0.15">
      <c r="B49" s="136"/>
      <c r="C49" s="136"/>
      <c r="D49" s="136"/>
      <c r="E49" s="224"/>
      <c r="F49" s="224"/>
      <c r="G49" s="49"/>
      <c r="H49" s="23"/>
      <c r="I49" s="689"/>
      <c r="L49"/>
      <c r="M49" s="214"/>
    </row>
    <row r="50" spans="2:13" s="74" customFormat="1" ht="15" customHeight="1" x14ac:dyDescent="0.15">
      <c r="I50" s="688"/>
      <c r="L50" s="220"/>
      <c r="M50" s="215"/>
    </row>
    <row r="51" spans="2:13" s="74" customFormat="1" x14ac:dyDescent="0.15">
      <c r="K51" s="220" t="s">
        <v>404</v>
      </c>
      <c r="L51" s="3"/>
    </row>
    <row r="52" spans="2:13" s="74" customFormat="1" x14ac:dyDescent="0.15">
      <c r="L52" s="3"/>
    </row>
    <row r="53" spans="2:13" s="74" customFormat="1" x14ac:dyDescent="0.15">
      <c r="L53" s="3"/>
    </row>
    <row r="54" spans="2:13" s="74" customFormat="1" x14ac:dyDescent="0.15">
      <c r="L54" s="3"/>
    </row>
    <row r="55" spans="2:13" s="3" customFormat="1" x14ac:dyDescent="0.15"/>
    <row r="56" spans="2:13" s="3" customFormat="1" x14ac:dyDescent="0.15"/>
    <row r="57" spans="2:13" s="3" customFormat="1" x14ac:dyDescent="0.15"/>
    <row r="58" spans="2:13" s="3" customFormat="1" x14ac:dyDescent="0.15"/>
    <row r="59" spans="2:13" s="3" customFormat="1" x14ac:dyDescent="0.15"/>
    <row r="60" spans="2:13" s="3" customFormat="1" x14ac:dyDescent="0.15"/>
    <row r="61" spans="2:13" s="3" customFormat="1" x14ac:dyDescent="0.15"/>
    <row r="62" spans="2:13" s="3" customFormat="1" x14ac:dyDescent="0.15"/>
    <row r="63" spans="2:13" s="3" customFormat="1" x14ac:dyDescent="0.15"/>
    <row r="64" spans="2:13" s="3" customFormat="1" x14ac:dyDescent="0.15"/>
  </sheetData>
  <sheetProtection formatCells="0" formatColumns="0" formatRows="0" insertHyperlinks="0"/>
  <mergeCells count="18">
    <mergeCell ref="A1:J1"/>
    <mergeCell ref="A6:J6"/>
    <mergeCell ref="F9:H9"/>
    <mergeCell ref="A2:I2"/>
    <mergeCell ref="G4:J4"/>
    <mergeCell ref="B45:H45"/>
    <mergeCell ref="K2:K4"/>
    <mergeCell ref="K11:K14"/>
    <mergeCell ref="D11:I11"/>
    <mergeCell ref="B19:H19"/>
    <mergeCell ref="B21:H21"/>
    <mergeCell ref="D23:I23"/>
    <mergeCell ref="K23:K26"/>
    <mergeCell ref="B31:H31"/>
    <mergeCell ref="B33:H33"/>
    <mergeCell ref="D35:I35"/>
    <mergeCell ref="K35:K38"/>
    <mergeCell ref="B43:H43"/>
  </mergeCells>
  <phoneticPr fontId="4"/>
  <conditionalFormatting sqref="I14">
    <cfRule type="expression" dxfId="2" priority="11">
      <formula>I14&gt;100</formula>
    </cfRule>
  </conditionalFormatting>
  <conditionalFormatting sqref="I26">
    <cfRule type="expression" dxfId="1" priority="2">
      <formula>I26&gt;100</formula>
    </cfRule>
  </conditionalFormatting>
  <conditionalFormatting sqref="I38">
    <cfRule type="expression" dxfId="0" priority="1">
      <formula>I38&gt;100</formula>
    </cfRule>
  </conditionalFormatting>
  <dataValidations count="6">
    <dataValidation allowBlank="1" showInputMessage="1" showErrorMessage="1" prompt="表紙シートの病院名を反映" sqref="G4:J4"/>
    <dataValidation allowBlank="1" showInputMessage="1" showErrorMessage="1" prompt="自動計算" sqref="I14 I26 I38"/>
    <dataValidation type="list" allowBlank="1" showInputMessage="1" showErrorMessage="1" prompt="表紙①に反映されます" sqref="J2">
      <formula1>"あり,なし"</formula1>
    </dataValidation>
    <dataValidation type="whole" imeMode="disabled" operator="greaterThanOrEqual" allowBlank="1" showInputMessage="1" showErrorMessage="1" error="整数で入力してください" prompt="整数で入力" sqref="I12:I13 I15:I18 I20 I24:I25 I27:I30 I32 I36:I37 I39:I42 I44">
      <formula1>0</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L1" location="表紙①!D51" tooltip="表紙①に戻ります" display="表紙①に戻る"/>
    <hyperlink ref="L2" location="'様式4（機能別）'!N440"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5" fitToHeight="0" orientation="portrait" cellComments="asDisplayed" r:id="rId1"/>
  <headerFooter>
    <oddHeader>&amp;Rver.2.0</oddHeader>
    <oddFooter>&amp;C&amp;P/&amp;N&amp;R&amp;A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9933"/>
    <pageSetUpPr fitToPage="1"/>
  </sheetPr>
  <dimension ref="A1:N70"/>
  <sheetViews>
    <sheetView view="pageBreakPreview" zoomScaleNormal="100" zoomScaleSheetLayoutView="100" workbookViewId="0">
      <selection activeCell="K2" sqref="K2"/>
    </sheetView>
  </sheetViews>
  <sheetFormatPr defaultColWidth="9" defaultRowHeight="13.5" x14ac:dyDescent="0.15"/>
  <cols>
    <col min="1" max="2" width="8.625" style="3" customWidth="1"/>
    <col min="3" max="3" width="5.625" style="3" customWidth="1"/>
    <col min="4" max="4" width="15.625" style="3" customWidth="1"/>
    <col min="5" max="5" width="5.625" style="3" customWidth="1"/>
    <col min="6" max="11" width="8.625" style="3" customWidth="1"/>
    <col min="12" max="12" width="15.125" style="3" customWidth="1"/>
    <col min="13" max="13" width="2.25" customWidth="1"/>
    <col min="14" max="14" width="80.625" style="3" customWidth="1"/>
    <col min="15" max="16384" width="9" style="3"/>
  </cols>
  <sheetData>
    <row r="1" spans="1:14" ht="20.100000000000001" customHeight="1" thickBot="1" x14ac:dyDescent="0.2">
      <c r="A1" s="1740" t="s">
        <v>1163</v>
      </c>
      <c r="B1" s="1740"/>
      <c r="C1" s="1740"/>
      <c r="D1" s="1740"/>
      <c r="E1" s="1740"/>
      <c r="F1" s="1740"/>
      <c r="G1" s="1740"/>
      <c r="H1" s="1740"/>
      <c r="I1" s="1740"/>
      <c r="J1" s="1740"/>
      <c r="K1" s="1740"/>
      <c r="M1" s="973" t="s">
        <v>1344</v>
      </c>
    </row>
    <row r="2" spans="1:14" ht="24.95" customHeight="1" thickTop="1" thickBot="1" x14ac:dyDescent="0.2">
      <c r="A2" s="2071" t="s">
        <v>402</v>
      </c>
      <c r="B2" s="2071"/>
      <c r="C2" s="2071"/>
      <c r="D2" s="2071"/>
      <c r="E2" s="2071"/>
      <c r="F2" s="2071"/>
      <c r="G2" s="2071"/>
      <c r="H2" s="2071"/>
      <c r="I2" s="2071"/>
      <c r="J2" s="2072"/>
      <c r="K2" s="320" t="s">
        <v>351</v>
      </c>
      <c r="L2" s="1580" t="str">
        <f>IF(AND(K2&lt;&gt;"",D7&lt;&gt;""),"",IF(K2="あり","←別添資料の提出有無について選択してください",IF(K2="","←「あり」か「なし」を選択してください","")))</f>
        <v/>
      </c>
      <c r="M2" s="973" t="s">
        <v>1350</v>
      </c>
    </row>
    <row r="3" spans="1:14" ht="5.0999999999999996" customHeight="1" thickTop="1" x14ac:dyDescent="0.15">
      <c r="L3" s="1580"/>
    </row>
    <row r="4" spans="1:14" ht="20.100000000000001" customHeight="1" x14ac:dyDescent="0.15">
      <c r="A4" s="129"/>
      <c r="B4" s="129"/>
      <c r="C4" s="129"/>
      <c r="D4" s="129"/>
      <c r="E4" s="129"/>
      <c r="F4" s="608" t="s">
        <v>337</v>
      </c>
      <c r="G4" s="2073" t="str">
        <f>表紙①!E2</f>
        <v>大阪医療センター</v>
      </c>
      <c r="H4" s="2074"/>
      <c r="I4" s="2074"/>
      <c r="J4" s="2074"/>
      <c r="K4" s="2075"/>
      <c r="L4" s="1580"/>
      <c r="N4" s="1257" t="s">
        <v>398</v>
      </c>
    </row>
    <row r="5" spans="1:14" ht="20.100000000000001" customHeight="1" x14ac:dyDescent="0.15">
      <c r="A5" s="129"/>
      <c r="B5" s="129"/>
      <c r="C5" s="129"/>
      <c r="D5" s="129"/>
      <c r="E5" s="129"/>
      <c r="F5" s="130" t="s">
        <v>1594</v>
      </c>
      <c r="G5" s="38" t="s">
        <v>1859</v>
      </c>
      <c r="H5" s="38"/>
      <c r="J5" s="134"/>
      <c r="K5" s="134"/>
      <c r="N5" s="214"/>
    </row>
    <row r="6" spans="1:14" s="74" customFormat="1" ht="39.950000000000003" customHeight="1" thickBot="1" x14ac:dyDescent="0.2">
      <c r="A6" s="1744" t="s">
        <v>1785</v>
      </c>
      <c r="B6" s="1744"/>
      <c r="C6" s="1744"/>
      <c r="D6" s="1744"/>
      <c r="E6" s="1744"/>
      <c r="F6" s="1744"/>
      <c r="G6" s="1744"/>
      <c r="H6" s="1744"/>
      <c r="I6" s="1744"/>
      <c r="J6" s="1744"/>
      <c r="K6" s="1744"/>
      <c r="M6"/>
      <c r="N6" s="214"/>
    </row>
    <row r="7" spans="1:14" s="74" customFormat="1" ht="15" customHeight="1" thickBot="1" x14ac:dyDescent="0.2">
      <c r="A7" s="146" t="s">
        <v>17</v>
      </c>
      <c r="B7" s="145"/>
      <c r="C7" s="136"/>
      <c r="D7" s="305"/>
      <c r="E7" s="145" t="s">
        <v>1162</v>
      </c>
      <c r="M7"/>
      <c r="N7" s="214"/>
    </row>
    <row r="8" spans="1:14" s="74" customFormat="1" ht="15" customHeight="1" thickBot="1" x14ac:dyDescent="0.2">
      <c r="A8" s="146" t="s">
        <v>18</v>
      </c>
      <c r="D8" s="305"/>
      <c r="E8" s="367" t="s">
        <v>438</v>
      </c>
      <c r="M8"/>
      <c r="N8" s="214"/>
    </row>
    <row r="9" spans="1:14" s="74" customFormat="1" ht="15" customHeight="1" thickBot="1" x14ac:dyDescent="0.2">
      <c r="A9" s="147" t="s">
        <v>19</v>
      </c>
      <c r="B9" s="126"/>
      <c r="C9" s="126"/>
      <c r="D9" s="126"/>
      <c r="E9" s="126"/>
      <c r="F9" s="2068"/>
      <c r="G9" s="2069"/>
      <c r="H9" s="2070"/>
      <c r="I9" s="126"/>
      <c r="J9" s="126"/>
      <c r="M9"/>
      <c r="N9" s="214"/>
    </row>
    <row r="10" spans="1:14" s="74" customFormat="1" x14ac:dyDescent="0.15">
      <c r="A10" s="607"/>
      <c r="B10" s="696"/>
      <c r="C10" s="696"/>
      <c r="D10" s="696"/>
      <c r="E10" s="696"/>
      <c r="F10" s="696"/>
      <c r="G10" s="696"/>
      <c r="H10" s="696"/>
      <c r="I10" s="696"/>
      <c r="J10" s="696"/>
      <c r="K10" s="607"/>
      <c r="M10"/>
      <c r="N10" s="214"/>
    </row>
    <row r="11" spans="1:14" s="74" customFormat="1" x14ac:dyDescent="0.15">
      <c r="A11" s="1728" t="s">
        <v>1320</v>
      </c>
      <c r="B11" s="1966"/>
      <c r="C11" s="1966"/>
      <c r="D11" s="1966"/>
      <c r="E11" s="1966"/>
      <c r="F11" s="1966"/>
      <c r="G11" s="1966"/>
      <c r="H11" s="1966"/>
      <c r="I11" s="1966"/>
      <c r="J11" s="1966"/>
      <c r="K11" s="1967"/>
      <c r="M11"/>
      <c r="N11" s="214"/>
    </row>
    <row r="12" spans="1:14" s="74" customFormat="1" x14ac:dyDescent="0.15">
      <c r="A12" s="1968"/>
      <c r="B12" s="1969"/>
      <c r="C12" s="1969"/>
      <c r="D12" s="1969"/>
      <c r="E12" s="1969"/>
      <c r="F12" s="1969"/>
      <c r="G12" s="1969"/>
      <c r="H12" s="1969"/>
      <c r="I12" s="1969"/>
      <c r="J12" s="1969"/>
      <c r="K12" s="1970"/>
      <c r="M12"/>
      <c r="N12" s="214"/>
    </row>
    <row r="13" spans="1:14" s="74" customFormat="1" x14ac:dyDescent="0.15">
      <c r="A13" s="1968"/>
      <c r="B13" s="1969"/>
      <c r="C13" s="1969"/>
      <c r="D13" s="1969"/>
      <c r="E13" s="1969"/>
      <c r="F13" s="1969"/>
      <c r="G13" s="1969"/>
      <c r="H13" s="1969"/>
      <c r="I13" s="1969"/>
      <c r="J13" s="1969"/>
      <c r="K13" s="1970"/>
      <c r="M13"/>
      <c r="N13" s="214"/>
    </row>
    <row r="14" spans="1:14" s="74" customFormat="1" x14ac:dyDescent="0.15">
      <c r="A14" s="1968"/>
      <c r="B14" s="1969"/>
      <c r="C14" s="1969"/>
      <c r="D14" s="1969"/>
      <c r="E14" s="1969"/>
      <c r="F14" s="1969"/>
      <c r="G14" s="1969"/>
      <c r="H14" s="1969"/>
      <c r="I14" s="1969"/>
      <c r="J14" s="1969"/>
      <c r="K14" s="1970"/>
      <c r="M14"/>
      <c r="N14" s="214"/>
    </row>
    <row r="15" spans="1:14" s="74" customFormat="1" x14ac:dyDescent="0.15">
      <c r="A15" s="1968"/>
      <c r="B15" s="1969"/>
      <c r="C15" s="1969"/>
      <c r="D15" s="1969"/>
      <c r="E15" s="1969"/>
      <c r="F15" s="1969"/>
      <c r="G15" s="1969"/>
      <c r="H15" s="1969"/>
      <c r="I15" s="1969"/>
      <c r="J15" s="1969"/>
      <c r="K15" s="1970"/>
      <c r="M15"/>
      <c r="N15" s="214"/>
    </row>
    <row r="16" spans="1:14" s="74" customFormat="1" x14ac:dyDescent="0.15">
      <c r="A16" s="1968"/>
      <c r="B16" s="1969"/>
      <c r="C16" s="1969"/>
      <c r="D16" s="1969"/>
      <c r="E16" s="1969"/>
      <c r="F16" s="1969"/>
      <c r="G16" s="1969"/>
      <c r="H16" s="1969"/>
      <c r="I16" s="1969"/>
      <c r="J16" s="1969"/>
      <c r="K16" s="1970"/>
      <c r="M16"/>
      <c r="N16" s="214"/>
    </row>
    <row r="17" spans="1:14" s="74" customFormat="1" x14ac:dyDescent="0.15">
      <c r="A17" s="1968"/>
      <c r="B17" s="1969"/>
      <c r="C17" s="1969"/>
      <c r="D17" s="1969"/>
      <c r="E17" s="1969"/>
      <c r="F17" s="1969"/>
      <c r="G17" s="1969"/>
      <c r="H17" s="1969"/>
      <c r="I17" s="1969"/>
      <c r="J17" s="1969"/>
      <c r="K17" s="1970"/>
      <c r="M17"/>
      <c r="N17" s="214"/>
    </row>
    <row r="18" spans="1:14" s="74" customFormat="1" x14ac:dyDescent="0.15">
      <c r="A18" s="1968"/>
      <c r="B18" s="1969"/>
      <c r="C18" s="1969"/>
      <c r="D18" s="1969"/>
      <c r="E18" s="1969"/>
      <c r="F18" s="1969"/>
      <c r="G18" s="1969"/>
      <c r="H18" s="1969"/>
      <c r="I18" s="1969"/>
      <c r="J18" s="1969"/>
      <c r="K18" s="1970"/>
      <c r="M18"/>
      <c r="N18" s="214"/>
    </row>
    <row r="19" spans="1:14" s="74" customFormat="1" x14ac:dyDescent="0.15">
      <c r="A19" s="1968"/>
      <c r="B19" s="1969"/>
      <c r="C19" s="1969"/>
      <c r="D19" s="1969"/>
      <c r="E19" s="1969"/>
      <c r="F19" s="1969"/>
      <c r="G19" s="1969"/>
      <c r="H19" s="1969"/>
      <c r="I19" s="1969"/>
      <c r="J19" s="1969"/>
      <c r="K19" s="1970"/>
      <c r="M19"/>
      <c r="N19" s="214"/>
    </row>
    <row r="20" spans="1:14" s="74" customFormat="1" x14ac:dyDescent="0.15">
      <c r="A20" s="1968"/>
      <c r="B20" s="1969"/>
      <c r="C20" s="1969"/>
      <c r="D20" s="1969"/>
      <c r="E20" s="1969"/>
      <c r="F20" s="1969"/>
      <c r="G20" s="1969"/>
      <c r="H20" s="1969"/>
      <c r="I20" s="1969"/>
      <c r="J20" s="1969"/>
      <c r="K20" s="1970"/>
      <c r="M20"/>
      <c r="N20" s="214"/>
    </row>
    <row r="21" spans="1:14" s="74" customFormat="1" x14ac:dyDescent="0.15">
      <c r="A21" s="1968"/>
      <c r="B21" s="1969"/>
      <c r="C21" s="1969"/>
      <c r="D21" s="1969"/>
      <c r="E21" s="1969"/>
      <c r="F21" s="1969"/>
      <c r="G21" s="1969"/>
      <c r="H21" s="1969"/>
      <c r="I21" s="1969"/>
      <c r="J21" s="1969"/>
      <c r="K21" s="1970"/>
      <c r="M21"/>
      <c r="N21" s="214"/>
    </row>
    <row r="22" spans="1:14" s="74" customFormat="1" x14ac:dyDescent="0.15">
      <c r="A22" s="1968"/>
      <c r="B22" s="1969"/>
      <c r="C22" s="1969"/>
      <c r="D22" s="1969"/>
      <c r="E22" s="1969"/>
      <c r="F22" s="1969"/>
      <c r="G22" s="1969"/>
      <c r="H22" s="1969"/>
      <c r="I22" s="1969"/>
      <c r="J22" s="1969"/>
      <c r="K22" s="1970"/>
      <c r="M22"/>
      <c r="N22" s="214"/>
    </row>
    <row r="23" spans="1:14" s="74" customFormat="1" x14ac:dyDescent="0.15">
      <c r="A23" s="1968"/>
      <c r="B23" s="1969"/>
      <c r="C23" s="1969"/>
      <c r="D23" s="1969"/>
      <c r="E23" s="1969"/>
      <c r="F23" s="1969"/>
      <c r="G23" s="1969"/>
      <c r="H23" s="1969"/>
      <c r="I23" s="1969"/>
      <c r="J23" s="1969"/>
      <c r="K23" s="1970"/>
      <c r="M23"/>
      <c r="N23" s="214"/>
    </row>
    <row r="24" spans="1:14" s="74" customFormat="1" x14ac:dyDescent="0.15">
      <c r="A24" s="1968"/>
      <c r="B24" s="1969"/>
      <c r="C24" s="1969"/>
      <c r="D24" s="1969"/>
      <c r="E24" s="1969"/>
      <c r="F24" s="1969"/>
      <c r="G24" s="1969"/>
      <c r="H24" s="1969"/>
      <c r="I24" s="1969"/>
      <c r="J24" s="1969"/>
      <c r="K24" s="1970"/>
      <c r="M24"/>
      <c r="N24" s="214"/>
    </row>
    <row r="25" spans="1:14" s="74" customFormat="1" x14ac:dyDescent="0.15">
      <c r="A25" s="1968"/>
      <c r="B25" s="1969"/>
      <c r="C25" s="1969"/>
      <c r="D25" s="1969"/>
      <c r="E25" s="1969"/>
      <c r="F25" s="1969"/>
      <c r="G25" s="1969"/>
      <c r="H25" s="1969"/>
      <c r="I25" s="1969"/>
      <c r="J25" s="1969"/>
      <c r="K25" s="1970"/>
      <c r="M25"/>
      <c r="N25" s="214"/>
    </row>
    <row r="26" spans="1:14" s="74" customFormat="1" x14ac:dyDescent="0.15">
      <c r="A26" s="1968"/>
      <c r="B26" s="1969"/>
      <c r="C26" s="1969"/>
      <c r="D26" s="1969"/>
      <c r="E26" s="1969"/>
      <c r="F26" s="1969"/>
      <c r="G26" s="1969"/>
      <c r="H26" s="1969"/>
      <c r="I26" s="1969"/>
      <c r="J26" s="1969"/>
      <c r="K26" s="1970"/>
      <c r="M26"/>
      <c r="N26" s="214"/>
    </row>
    <row r="27" spans="1:14" s="74" customFormat="1" x14ac:dyDescent="0.15">
      <c r="A27" s="1968"/>
      <c r="B27" s="1969"/>
      <c r="C27" s="1969"/>
      <c r="D27" s="1969"/>
      <c r="E27" s="1969"/>
      <c r="F27" s="1969"/>
      <c r="G27" s="1969"/>
      <c r="H27" s="1969"/>
      <c r="I27" s="1969"/>
      <c r="J27" s="1969"/>
      <c r="K27" s="1970"/>
      <c r="M27"/>
      <c r="N27" s="214"/>
    </row>
    <row r="28" spans="1:14" s="74" customFormat="1" x14ac:dyDescent="0.15">
      <c r="A28" s="1968"/>
      <c r="B28" s="1969"/>
      <c r="C28" s="1969"/>
      <c r="D28" s="1969"/>
      <c r="E28" s="1969"/>
      <c r="F28" s="1969"/>
      <c r="G28" s="1969"/>
      <c r="H28" s="1969"/>
      <c r="I28" s="1969"/>
      <c r="J28" s="1969"/>
      <c r="K28" s="1970"/>
      <c r="M28"/>
      <c r="N28" s="214"/>
    </row>
    <row r="29" spans="1:14" s="74" customFormat="1" x14ac:dyDescent="0.15">
      <c r="A29" s="1968"/>
      <c r="B29" s="1969"/>
      <c r="C29" s="1969"/>
      <c r="D29" s="1969"/>
      <c r="E29" s="1969"/>
      <c r="F29" s="1969"/>
      <c r="G29" s="1969"/>
      <c r="H29" s="1969"/>
      <c r="I29" s="1969"/>
      <c r="J29" s="1969"/>
      <c r="K29" s="1970"/>
      <c r="M29"/>
      <c r="N29" s="214"/>
    </row>
    <row r="30" spans="1:14" s="74" customFormat="1" x14ac:dyDescent="0.15">
      <c r="A30" s="1968"/>
      <c r="B30" s="1969"/>
      <c r="C30" s="1969"/>
      <c r="D30" s="1969"/>
      <c r="E30" s="1969"/>
      <c r="F30" s="1969"/>
      <c r="G30" s="1969"/>
      <c r="H30" s="1969"/>
      <c r="I30" s="1969"/>
      <c r="J30" s="1969"/>
      <c r="K30" s="1970"/>
      <c r="M30"/>
      <c r="N30" s="214"/>
    </row>
    <row r="31" spans="1:14" s="74" customFormat="1" x14ac:dyDescent="0.15">
      <c r="A31" s="1968"/>
      <c r="B31" s="1969"/>
      <c r="C31" s="1969"/>
      <c r="D31" s="1969"/>
      <c r="E31" s="1969"/>
      <c r="F31" s="1969"/>
      <c r="G31" s="1969"/>
      <c r="H31" s="1969"/>
      <c r="I31" s="1969"/>
      <c r="J31" s="1969"/>
      <c r="K31" s="1970"/>
      <c r="M31"/>
      <c r="N31" s="214"/>
    </row>
    <row r="32" spans="1:14" s="74" customFormat="1" x14ac:dyDescent="0.15">
      <c r="A32" s="1968"/>
      <c r="B32" s="1969"/>
      <c r="C32" s="1969"/>
      <c r="D32" s="1969"/>
      <c r="E32" s="1969"/>
      <c r="F32" s="1969"/>
      <c r="G32" s="1969"/>
      <c r="H32" s="1969"/>
      <c r="I32" s="1969"/>
      <c r="J32" s="1969"/>
      <c r="K32" s="1970"/>
      <c r="M32"/>
      <c r="N32" s="214"/>
    </row>
    <row r="33" spans="1:14" s="74" customFormat="1" x14ac:dyDescent="0.15">
      <c r="A33" s="1968"/>
      <c r="B33" s="1969"/>
      <c r="C33" s="1969"/>
      <c r="D33" s="1969"/>
      <c r="E33" s="1969"/>
      <c r="F33" s="1969"/>
      <c r="G33" s="1969"/>
      <c r="H33" s="1969"/>
      <c r="I33" s="1969"/>
      <c r="J33" s="1969"/>
      <c r="K33" s="1970"/>
      <c r="M33"/>
      <c r="N33" s="214"/>
    </row>
    <row r="34" spans="1:14" s="74" customFormat="1" x14ac:dyDescent="0.15">
      <c r="A34" s="1968"/>
      <c r="B34" s="1969"/>
      <c r="C34" s="1969"/>
      <c r="D34" s="1969"/>
      <c r="E34" s="1969"/>
      <c r="F34" s="1969"/>
      <c r="G34" s="1969"/>
      <c r="H34" s="1969"/>
      <c r="I34" s="1969"/>
      <c r="J34" s="1969"/>
      <c r="K34" s="1970"/>
      <c r="M34"/>
      <c r="N34" s="214"/>
    </row>
    <row r="35" spans="1:14" s="74" customFormat="1" x14ac:dyDescent="0.15">
      <c r="A35" s="1968"/>
      <c r="B35" s="1969"/>
      <c r="C35" s="1969"/>
      <c r="D35" s="1969"/>
      <c r="E35" s="1969"/>
      <c r="F35" s="1969"/>
      <c r="G35" s="1969"/>
      <c r="H35" s="1969"/>
      <c r="I35" s="1969"/>
      <c r="J35" s="1969"/>
      <c r="K35" s="1970"/>
      <c r="M35"/>
      <c r="N35" s="214"/>
    </row>
    <row r="36" spans="1:14" s="74" customFormat="1" x14ac:dyDescent="0.15">
      <c r="A36" s="1968"/>
      <c r="B36" s="1969"/>
      <c r="C36" s="1969"/>
      <c r="D36" s="1969"/>
      <c r="E36" s="1969"/>
      <c r="F36" s="1969"/>
      <c r="G36" s="1969"/>
      <c r="H36" s="1969"/>
      <c r="I36" s="1969"/>
      <c r="J36" s="1969"/>
      <c r="K36" s="1970"/>
      <c r="M36"/>
      <c r="N36" s="214"/>
    </row>
    <row r="37" spans="1:14" s="74" customFormat="1" x14ac:dyDescent="0.15">
      <c r="A37" s="1968"/>
      <c r="B37" s="1969"/>
      <c r="C37" s="1969"/>
      <c r="D37" s="1969"/>
      <c r="E37" s="1969"/>
      <c r="F37" s="1969"/>
      <c r="G37" s="1969"/>
      <c r="H37" s="1969"/>
      <c r="I37" s="1969"/>
      <c r="J37" s="1969"/>
      <c r="K37" s="1970"/>
      <c r="M37"/>
      <c r="N37" s="214"/>
    </row>
    <row r="38" spans="1:14" s="74" customFormat="1" x14ac:dyDescent="0.15">
      <c r="A38" s="1968"/>
      <c r="B38" s="1969"/>
      <c r="C38" s="1969"/>
      <c r="D38" s="1969"/>
      <c r="E38" s="1969"/>
      <c r="F38" s="1969"/>
      <c r="G38" s="1969"/>
      <c r="H38" s="1969"/>
      <c r="I38" s="1969"/>
      <c r="J38" s="1969"/>
      <c r="K38" s="1970"/>
      <c r="M38"/>
      <c r="N38" s="214"/>
    </row>
    <row r="39" spans="1:14" s="74" customFormat="1" x14ac:dyDescent="0.15">
      <c r="A39" s="1968"/>
      <c r="B39" s="1969"/>
      <c r="C39" s="1969"/>
      <c r="D39" s="1969"/>
      <c r="E39" s="1969"/>
      <c r="F39" s="1969"/>
      <c r="G39" s="1969"/>
      <c r="H39" s="1969"/>
      <c r="I39" s="1969"/>
      <c r="J39" s="1969"/>
      <c r="K39" s="1970"/>
      <c r="M39"/>
      <c r="N39" s="214"/>
    </row>
    <row r="40" spans="1:14" s="74" customFormat="1" x14ac:dyDescent="0.15">
      <c r="A40" s="1968"/>
      <c r="B40" s="1969"/>
      <c r="C40" s="1969"/>
      <c r="D40" s="1969"/>
      <c r="E40" s="1969"/>
      <c r="F40" s="1969"/>
      <c r="G40" s="1969"/>
      <c r="H40" s="1969"/>
      <c r="I40" s="1969"/>
      <c r="J40" s="1969"/>
      <c r="K40" s="1970"/>
      <c r="M40"/>
      <c r="N40" s="214"/>
    </row>
    <row r="41" spans="1:14" s="74" customFormat="1" x14ac:dyDescent="0.15">
      <c r="A41" s="1968"/>
      <c r="B41" s="1969"/>
      <c r="C41" s="1969"/>
      <c r="D41" s="1969"/>
      <c r="E41" s="1969"/>
      <c r="F41" s="1969"/>
      <c r="G41" s="1969"/>
      <c r="H41" s="1969"/>
      <c r="I41" s="1969"/>
      <c r="J41" s="1969"/>
      <c r="K41" s="1970"/>
      <c r="M41"/>
      <c r="N41" s="214"/>
    </row>
    <row r="42" spans="1:14" s="74" customFormat="1" x14ac:dyDescent="0.15">
      <c r="A42" s="1968"/>
      <c r="B42" s="1969"/>
      <c r="C42" s="1969"/>
      <c r="D42" s="1969"/>
      <c r="E42" s="1969"/>
      <c r="F42" s="1969"/>
      <c r="G42" s="1969"/>
      <c r="H42" s="1969"/>
      <c r="I42" s="1969"/>
      <c r="J42" s="1969"/>
      <c r="K42" s="1970"/>
      <c r="M42"/>
      <c r="N42" s="214"/>
    </row>
    <row r="43" spans="1:14" s="74" customFormat="1" x14ac:dyDescent="0.15">
      <c r="A43" s="1968"/>
      <c r="B43" s="1969"/>
      <c r="C43" s="1969"/>
      <c r="D43" s="1969"/>
      <c r="E43" s="1969"/>
      <c r="F43" s="1969"/>
      <c r="G43" s="1969"/>
      <c r="H43" s="1969"/>
      <c r="I43" s="1969"/>
      <c r="J43" s="1969"/>
      <c r="K43" s="1970"/>
      <c r="M43"/>
      <c r="N43" s="214"/>
    </row>
    <row r="44" spans="1:14" s="74" customFormat="1" x14ac:dyDescent="0.15">
      <c r="A44" s="1968"/>
      <c r="B44" s="1969"/>
      <c r="C44" s="1969"/>
      <c r="D44" s="1969"/>
      <c r="E44" s="1969"/>
      <c r="F44" s="1969"/>
      <c r="G44" s="1969"/>
      <c r="H44" s="1969"/>
      <c r="I44" s="1969"/>
      <c r="J44" s="1969"/>
      <c r="K44" s="1970"/>
      <c r="M44"/>
      <c r="N44" s="214"/>
    </row>
    <row r="45" spans="1:14" s="74" customFormat="1" x14ac:dyDescent="0.15">
      <c r="A45" s="1968"/>
      <c r="B45" s="1969"/>
      <c r="C45" s="1969"/>
      <c r="D45" s="1969"/>
      <c r="E45" s="1969"/>
      <c r="F45" s="1969"/>
      <c r="G45" s="1969"/>
      <c r="H45" s="1969"/>
      <c r="I45" s="1969"/>
      <c r="J45" s="1969"/>
      <c r="K45" s="1970"/>
      <c r="M45"/>
      <c r="N45" s="214"/>
    </row>
    <row r="46" spans="1:14" s="74" customFormat="1" x14ac:dyDescent="0.15">
      <c r="A46" s="1968"/>
      <c r="B46" s="1969"/>
      <c r="C46" s="1969"/>
      <c r="D46" s="1969"/>
      <c r="E46" s="1969"/>
      <c r="F46" s="1969"/>
      <c r="G46" s="1969"/>
      <c r="H46" s="1969"/>
      <c r="I46" s="1969"/>
      <c r="J46" s="1969"/>
      <c r="K46" s="1970"/>
      <c r="M46"/>
      <c r="N46" s="214"/>
    </row>
    <row r="47" spans="1:14" s="74" customFormat="1" x14ac:dyDescent="0.15">
      <c r="A47" s="1968"/>
      <c r="B47" s="1969"/>
      <c r="C47" s="1969"/>
      <c r="D47" s="1969"/>
      <c r="E47" s="1969"/>
      <c r="F47" s="1969"/>
      <c r="G47" s="1969"/>
      <c r="H47" s="1969"/>
      <c r="I47" s="1969"/>
      <c r="J47" s="1969"/>
      <c r="K47" s="1970"/>
      <c r="M47"/>
      <c r="N47" s="214"/>
    </row>
    <row r="48" spans="1:14" s="74" customFormat="1" x14ac:dyDescent="0.15">
      <c r="A48" s="1968"/>
      <c r="B48" s="1969"/>
      <c r="C48" s="1969"/>
      <c r="D48" s="1969"/>
      <c r="E48" s="1969"/>
      <c r="F48" s="1969"/>
      <c r="G48" s="1969"/>
      <c r="H48" s="1969"/>
      <c r="I48" s="1969"/>
      <c r="J48" s="1969"/>
      <c r="K48" s="1970"/>
      <c r="M48"/>
      <c r="N48" s="214"/>
    </row>
    <row r="49" spans="1:14" s="74" customFormat="1" x14ac:dyDescent="0.15">
      <c r="A49" s="1968"/>
      <c r="B49" s="1969"/>
      <c r="C49" s="1969"/>
      <c r="D49" s="1969"/>
      <c r="E49" s="1969"/>
      <c r="F49" s="1969"/>
      <c r="G49" s="1969"/>
      <c r="H49" s="1969"/>
      <c r="I49" s="1969"/>
      <c r="J49" s="1969"/>
      <c r="K49" s="1970"/>
      <c r="M49"/>
      <c r="N49" s="214"/>
    </row>
    <row r="50" spans="1:14" s="74" customFormat="1" x14ac:dyDescent="0.15">
      <c r="A50" s="1968"/>
      <c r="B50" s="1969"/>
      <c r="C50" s="1969"/>
      <c r="D50" s="1969"/>
      <c r="E50" s="1969"/>
      <c r="F50" s="1969"/>
      <c r="G50" s="1969"/>
      <c r="H50" s="1969"/>
      <c r="I50" s="1969"/>
      <c r="J50" s="1969"/>
      <c r="K50" s="1970"/>
      <c r="M50"/>
      <c r="N50" s="214"/>
    </row>
    <row r="51" spans="1:14" s="74" customFormat="1" x14ac:dyDescent="0.15">
      <c r="A51" s="1968"/>
      <c r="B51" s="1969"/>
      <c r="C51" s="1969"/>
      <c r="D51" s="1969"/>
      <c r="E51" s="1969"/>
      <c r="F51" s="1969"/>
      <c r="G51" s="1969"/>
      <c r="H51" s="1969"/>
      <c r="I51" s="1969"/>
      <c r="J51" s="1969"/>
      <c r="K51" s="1970"/>
      <c r="M51"/>
      <c r="N51" s="214"/>
    </row>
    <row r="52" spans="1:14" s="74" customFormat="1" x14ac:dyDescent="0.15">
      <c r="A52" s="1968"/>
      <c r="B52" s="1969"/>
      <c r="C52" s="1969"/>
      <c r="D52" s="1969"/>
      <c r="E52" s="1969"/>
      <c r="F52" s="1969"/>
      <c r="G52" s="1969"/>
      <c r="H52" s="1969"/>
      <c r="I52" s="1969"/>
      <c r="J52" s="1969"/>
      <c r="K52" s="1970"/>
      <c r="M52"/>
      <c r="N52" s="214"/>
    </row>
    <row r="53" spans="1:14" s="74" customFormat="1" x14ac:dyDescent="0.15">
      <c r="A53" s="1968"/>
      <c r="B53" s="1969"/>
      <c r="C53" s="1969"/>
      <c r="D53" s="1969"/>
      <c r="E53" s="1969"/>
      <c r="F53" s="1969"/>
      <c r="G53" s="1969"/>
      <c r="H53" s="1969"/>
      <c r="I53" s="1969"/>
      <c r="J53" s="1969"/>
      <c r="K53" s="1970"/>
      <c r="M53"/>
      <c r="N53" s="214"/>
    </row>
    <row r="54" spans="1:14" s="74" customFormat="1" x14ac:dyDescent="0.15">
      <c r="A54" s="1968"/>
      <c r="B54" s="1969"/>
      <c r="C54" s="1969"/>
      <c r="D54" s="1969"/>
      <c r="E54" s="1969"/>
      <c r="F54" s="1969"/>
      <c r="G54" s="1969"/>
      <c r="H54" s="1969"/>
      <c r="I54" s="1969"/>
      <c r="J54" s="1969"/>
      <c r="K54" s="1970"/>
      <c r="M54"/>
      <c r="N54" s="214"/>
    </row>
    <row r="55" spans="1:14" s="74" customFormat="1" x14ac:dyDescent="0.15">
      <c r="A55" s="1968"/>
      <c r="B55" s="1969"/>
      <c r="C55" s="1969"/>
      <c r="D55" s="1969"/>
      <c r="E55" s="1969"/>
      <c r="F55" s="1969"/>
      <c r="G55" s="1969"/>
      <c r="H55" s="1969"/>
      <c r="I55" s="1969"/>
      <c r="J55" s="1969"/>
      <c r="K55" s="1970"/>
      <c r="M55"/>
      <c r="N55" s="214"/>
    </row>
    <row r="56" spans="1:14" s="74" customFormat="1" ht="12" x14ac:dyDescent="0.15">
      <c r="A56" s="1968"/>
      <c r="B56" s="1969"/>
      <c r="C56" s="1969"/>
      <c r="D56" s="1969"/>
      <c r="E56" s="1969"/>
      <c r="F56" s="1969"/>
      <c r="G56" s="1969"/>
      <c r="H56" s="1969"/>
      <c r="I56" s="1969"/>
      <c r="J56" s="1969"/>
      <c r="K56" s="1970"/>
      <c r="M56" s="220"/>
      <c r="N56" s="214"/>
    </row>
    <row r="57" spans="1:14" s="74" customFormat="1" x14ac:dyDescent="0.15">
      <c r="A57" s="1968"/>
      <c r="B57" s="1969"/>
      <c r="C57" s="1969"/>
      <c r="D57" s="1969"/>
      <c r="E57" s="1969"/>
      <c r="F57" s="1969"/>
      <c r="G57" s="1969"/>
      <c r="H57" s="1969"/>
      <c r="I57" s="1969"/>
      <c r="J57" s="1969"/>
      <c r="K57" s="1970"/>
      <c r="M57"/>
      <c r="N57" s="214"/>
    </row>
    <row r="58" spans="1:14" s="74" customFormat="1" x14ac:dyDescent="0.15">
      <c r="A58" s="1968"/>
      <c r="B58" s="1969"/>
      <c r="C58" s="1969"/>
      <c r="D58" s="1969"/>
      <c r="E58" s="1969"/>
      <c r="F58" s="1969"/>
      <c r="G58" s="1969"/>
      <c r="H58" s="1969"/>
      <c r="I58" s="1969"/>
      <c r="J58" s="1969"/>
      <c r="K58" s="1970"/>
      <c r="M58"/>
      <c r="N58" s="214"/>
    </row>
    <row r="59" spans="1:14" s="74" customFormat="1" x14ac:dyDescent="0.15">
      <c r="A59" s="1968"/>
      <c r="B59" s="1969"/>
      <c r="C59" s="1969"/>
      <c r="D59" s="1969"/>
      <c r="E59" s="1969"/>
      <c r="F59" s="1969"/>
      <c r="G59" s="1969"/>
      <c r="H59" s="1969"/>
      <c r="I59" s="1969"/>
      <c r="J59" s="1969"/>
      <c r="K59" s="1970"/>
      <c r="M59"/>
      <c r="N59" s="214"/>
    </row>
    <row r="60" spans="1:14" s="74" customFormat="1" x14ac:dyDescent="0.15">
      <c r="A60" s="1971"/>
      <c r="B60" s="1972"/>
      <c r="C60" s="1972"/>
      <c r="D60" s="1972"/>
      <c r="E60" s="1972"/>
      <c r="F60" s="1972"/>
      <c r="G60" s="1972"/>
      <c r="H60" s="1972"/>
      <c r="I60" s="1972"/>
      <c r="J60" s="1972"/>
      <c r="K60" s="1973"/>
      <c r="M60"/>
      <c r="N60" s="215"/>
    </row>
    <row r="61" spans="1:14" s="74" customFormat="1" x14ac:dyDescent="0.15">
      <c r="L61" s="220" t="s">
        <v>404</v>
      </c>
      <c r="M61"/>
    </row>
    <row r="62" spans="1:14" s="74" customFormat="1" x14ac:dyDescent="0.15">
      <c r="M62"/>
    </row>
    <row r="63" spans="1:14" s="74" customFormat="1" x14ac:dyDescent="0.15">
      <c r="M63"/>
    </row>
    <row r="64" spans="1:14" s="74" customFormat="1" x14ac:dyDescent="0.15">
      <c r="M64"/>
    </row>
    <row r="65" spans="13:13" s="74" customFormat="1" x14ac:dyDescent="0.15">
      <c r="M65"/>
    </row>
    <row r="66" spans="13:13" s="74" customFormat="1" x14ac:dyDescent="0.15">
      <c r="M66"/>
    </row>
    <row r="67" spans="13:13" s="74" customFormat="1" x14ac:dyDescent="0.15">
      <c r="M67"/>
    </row>
    <row r="68" spans="13:13" s="74" customFormat="1" x14ac:dyDescent="0.15">
      <c r="M68"/>
    </row>
    <row r="69" spans="13:13" s="74" customFormat="1" x14ac:dyDescent="0.15">
      <c r="M69"/>
    </row>
    <row r="70" spans="13:13" s="74" customFormat="1" x14ac:dyDescent="0.15">
      <c r="M70"/>
    </row>
  </sheetData>
  <sheetProtection formatCells="0" formatColumns="0" formatRows="0" insertHyperlinks="0"/>
  <mergeCells count="7">
    <mergeCell ref="L2:L4"/>
    <mergeCell ref="A11:K60"/>
    <mergeCell ref="F9:H9"/>
    <mergeCell ref="A1:K1"/>
    <mergeCell ref="A6:K6"/>
    <mergeCell ref="A2:J2"/>
    <mergeCell ref="G4:K4"/>
  </mergeCells>
  <phoneticPr fontId="4"/>
  <dataValidations count="4">
    <dataValidation allowBlank="1" showInputMessage="1" showErrorMessage="1" prompt="表紙シートの病院名を反映" sqref="G4:K4"/>
    <dataValidation type="list" allowBlank="1" showInputMessage="1" showErrorMessage="1" prompt="表紙①に反映されます" sqref="K2">
      <formula1>"あり,なし"</formula1>
    </dataValidation>
    <dataValidation type="list" allowBlank="1" showInputMessage="1" showErrorMessage="1" sqref="D7">
      <formula1>"あり,なし"</formula1>
    </dataValidation>
    <dataValidation type="list" allowBlank="1" showInputMessage="1" showErrorMessage="1" sqref="D8">
      <formula1>"ワード,一太郎,リッチテキスト,エクセル,パワーポイント,PDF,その他"</formula1>
    </dataValidation>
  </dataValidations>
  <hyperlinks>
    <hyperlink ref="M1" location="表紙①!D52" tooltip="表紙①に戻ります" display="表紙①に戻る"/>
    <hyperlink ref="M2" location="'様式4（機能別）'!N443"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7" fitToHeight="0" orientation="portrait" cellComments="asDisplayed" r:id="rId1"/>
  <headerFooter>
    <oddHeader>&amp;Rver.2.0</oddHeader>
    <oddFooter>&amp;C&amp;P/&amp;N&amp;R&amp;A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J36"/>
  <sheetViews>
    <sheetView view="pageBreakPreview"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8" customFormat="1" ht="20.100000000000001" customHeight="1" thickBot="1" x14ac:dyDescent="0.2">
      <c r="A1" s="1428" t="s">
        <v>1168</v>
      </c>
      <c r="B1" s="1428"/>
      <c r="C1" s="1428"/>
      <c r="D1" s="1428"/>
      <c r="E1" s="1428"/>
      <c r="F1" s="1428"/>
      <c r="G1" s="1428"/>
      <c r="I1" s="973" t="s">
        <v>1344</v>
      </c>
    </row>
    <row r="2" spans="1:10" s="698" customFormat="1" ht="24.95" customHeight="1" thickTop="1" thickBot="1" x14ac:dyDescent="0.2">
      <c r="A2" s="471"/>
      <c r="B2" s="471"/>
      <c r="C2" s="1429" t="s">
        <v>1167</v>
      </c>
      <c r="D2" s="1429"/>
      <c r="E2" s="1429"/>
      <c r="F2" s="1557"/>
      <c r="G2" s="268" t="s">
        <v>351</v>
      </c>
      <c r="H2" s="1580" t="str">
        <f>IF(AND(B11&lt;&gt;"",C11&lt;&gt;"",D11&lt;&gt;"",G2&lt;&gt;""),"",IF(G2="あり","下の表うち少なくとも１つは入力してください",IF(G2="","←「あり」か「なし」を選択してください","")))</f>
        <v/>
      </c>
      <c r="I2" s="973" t="s">
        <v>1350</v>
      </c>
    </row>
    <row r="3" spans="1:10" ht="5.0999999999999996" customHeight="1" thickTop="1" x14ac:dyDescent="0.15">
      <c r="A3" s="291"/>
      <c r="B3" s="291"/>
      <c r="C3" s="291"/>
      <c r="D3" s="291"/>
      <c r="E3" s="291"/>
      <c r="F3" s="291"/>
      <c r="G3" s="291"/>
      <c r="H3" s="1580"/>
    </row>
    <row r="4" spans="1:10" ht="20.100000000000001" customHeight="1" x14ac:dyDescent="0.15">
      <c r="A4" s="291"/>
      <c r="B4" s="291"/>
      <c r="C4" s="291"/>
      <c r="D4" s="291"/>
      <c r="E4" s="279" t="s">
        <v>248</v>
      </c>
      <c r="F4" s="2076" t="str">
        <f>表紙①!E2</f>
        <v>大阪医療センター</v>
      </c>
      <c r="G4" s="2077"/>
      <c r="H4" s="1580"/>
      <c r="J4" s="1257" t="s">
        <v>398</v>
      </c>
    </row>
    <row r="5" spans="1:10" ht="20.100000000000001" customHeight="1" x14ac:dyDescent="0.15">
      <c r="A5" s="291"/>
      <c r="B5" s="291"/>
      <c r="C5" s="291"/>
      <c r="D5" s="291"/>
      <c r="E5" s="277" t="s">
        <v>1598</v>
      </c>
      <c r="F5" s="38" t="s">
        <v>1848</v>
      </c>
      <c r="G5" s="283"/>
      <c r="J5" s="214"/>
    </row>
    <row r="6" spans="1:10" ht="9.75" customHeight="1" thickBot="1" x14ac:dyDescent="0.2">
      <c r="A6" s="291"/>
      <c r="B6" s="291"/>
      <c r="C6" s="291"/>
      <c r="D6" s="291"/>
      <c r="E6" s="277"/>
      <c r="F6" s="38"/>
      <c r="G6" s="283"/>
      <c r="J6" s="214"/>
    </row>
    <row r="7" spans="1:10" ht="20.100000000000001" customHeight="1" thickBot="1" x14ac:dyDescent="0.2">
      <c r="A7" s="287" t="s">
        <v>1860</v>
      </c>
      <c r="B7" s="287"/>
      <c r="C7" s="291"/>
      <c r="D7" s="291"/>
      <c r="E7" s="277"/>
      <c r="F7" s="38"/>
      <c r="G7" s="1266"/>
      <c r="H7" s="972" t="str">
        <f>IF(AND(G2="あり",G7&lt;&gt;""),"OK",IF(AND(G2="あり",G7=""),"未記入あり",""))</f>
        <v/>
      </c>
      <c r="J7" s="214"/>
    </row>
    <row r="8" spans="1:10" ht="13.5" customHeight="1" x14ac:dyDescent="0.15">
      <c r="A8" s="291"/>
      <c r="B8" s="291"/>
      <c r="C8" s="291"/>
      <c r="D8" s="291"/>
      <c r="E8" s="277"/>
      <c r="F8" s="38"/>
      <c r="G8" s="283"/>
      <c r="J8" s="214"/>
    </row>
    <row r="9" spans="1:10" ht="19.5" customHeight="1" x14ac:dyDescent="0.15">
      <c r="A9" s="291" t="s">
        <v>1574</v>
      </c>
      <c r="B9" s="291"/>
      <c r="C9" s="291"/>
      <c r="D9" s="291"/>
      <c r="E9" s="277"/>
      <c r="F9" s="38"/>
      <c r="G9" s="283"/>
      <c r="J9" s="214"/>
    </row>
    <row r="10" spans="1:10" s="74" customFormat="1" ht="20.100000000000001" customHeight="1" thickBot="1" x14ac:dyDescent="0.2">
      <c r="A10" s="288"/>
      <c r="B10" s="475" t="s">
        <v>1166</v>
      </c>
      <c r="C10" s="697" t="s">
        <v>1165</v>
      </c>
      <c r="D10" s="1873" t="s">
        <v>1164</v>
      </c>
      <c r="E10" s="1433"/>
      <c r="F10" s="1433"/>
      <c r="G10" s="1433"/>
      <c r="J10" s="214"/>
    </row>
    <row r="11" spans="1:10" s="74" customFormat="1" ht="44.1" customHeight="1" thickBot="1" x14ac:dyDescent="0.2">
      <c r="A11" s="485">
        <v>1</v>
      </c>
      <c r="B11" s="476"/>
      <c r="C11" s="476"/>
      <c r="D11" s="1721"/>
      <c r="E11" s="1721"/>
      <c r="F11" s="1721"/>
      <c r="G11" s="1721"/>
      <c r="H11" s="972" t="str">
        <f>IF(AND(G2="あり",B11&lt;&gt;"",C11&lt;&gt;"",D11&lt;&gt;""),"OK",IF(G2&lt;&gt;"あり","",IF(OR(B11="",C11="",D11=""),"未記入あり","")))</f>
        <v/>
      </c>
      <c r="J11" s="214"/>
    </row>
    <row r="12" spans="1:10" s="74" customFormat="1" ht="44.1" customHeight="1" thickBot="1" x14ac:dyDescent="0.2">
      <c r="A12" s="485">
        <v>2</v>
      </c>
      <c r="B12" s="476"/>
      <c r="C12" s="476"/>
      <c r="D12" s="1721"/>
      <c r="E12" s="1721"/>
      <c r="F12" s="1721"/>
      <c r="G12" s="1721"/>
      <c r="J12" s="214"/>
    </row>
    <row r="13" spans="1:10" s="74" customFormat="1" ht="44.1" customHeight="1" thickBot="1" x14ac:dyDescent="0.2">
      <c r="A13" s="485">
        <v>3</v>
      </c>
      <c r="B13" s="476"/>
      <c r="C13" s="476"/>
      <c r="D13" s="1721"/>
      <c r="E13" s="1721"/>
      <c r="F13" s="1721"/>
      <c r="G13" s="1721"/>
      <c r="J13" s="214"/>
    </row>
    <row r="14" spans="1:10" s="74" customFormat="1" ht="44.1" customHeight="1" thickBot="1" x14ac:dyDescent="0.2">
      <c r="A14" s="485">
        <v>4</v>
      </c>
      <c r="B14" s="476"/>
      <c r="C14" s="476"/>
      <c r="D14" s="1721"/>
      <c r="E14" s="1721"/>
      <c r="F14" s="1721"/>
      <c r="G14" s="1721"/>
      <c r="J14" s="214"/>
    </row>
    <row r="15" spans="1:10" s="74" customFormat="1" ht="44.1" customHeight="1" thickBot="1" x14ac:dyDescent="0.2">
      <c r="A15" s="485">
        <v>5</v>
      </c>
      <c r="B15" s="476"/>
      <c r="C15" s="476"/>
      <c r="D15" s="1721"/>
      <c r="E15" s="1721"/>
      <c r="F15" s="1721"/>
      <c r="G15" s="1721"/>
      <c r="J15" s="214"/>
    </row>
    <row r="16" spans="1:10" s="74" customFormat="1" ht="44.1" customHeight="1" thickBot="1" x14ac:dyDescent="0.2">
      <c r="A16" s="485">
        <v>6</v>
      </c>
      <c r="B16" s="476"/>
      <c r="C16" s="476"/>
      <c r="D16" s="1721"/>
      <c r="E16" s="1721"/>
      <c r="F16" s="1721"/>
      <c r="G16" s="1721"/>
      <c r="J16" s="214"/>
    </row>
    <row r="17" spans="1:10" s="74" customFormat="1" ht="44.1" customHeight="1" thickBot="1" x14ac:dyDescent="0.2">
      <c r="A17" s="485">
        <v>7</v>
      </c>
      <c r="B17" s="476"/>
      <c r="C17" s="476"/>
      <c r="D17" s="1721"/>
      <c r="E17" s="1721"/>
      <c r="F17" s="1721"/>
      <c r="G17" s="1721"/>
      <c r="J17" s="214"/>
    </row>
    <row r="18" spans="1:10" s="74" customFormat="1" ht="44.1" customHeight="1" thickBot="1" x14ac:dyDescent="0.2">
      <c r="A18" s="485">
        <v>8</v>
      </c>
      <c r="B18" s="476"/>
      <c r="C18" s="476"/>
      <c r="D18" s="1721"/>
      <c r="E18" s="1721"/>
      <c r="F18" s="1721"/>
      <c r="G18" s="1721"/>
      <c r="J18" s="214"/>
    </row>
    <row r="19" spans="1:10" s="74" customFormat="1" ht="44.1" customHeight="1" thickBot="1" x14ac:dyDescent="0.2">
      <c r="A19" s="485">
        <v>9</v>
      </c>
      <c r="B19" s="476"/>
      <c r="C19" s="476"/>
      <c r="D19" s="1721"/>
      <c r="E19" s="1721"/>
      <c r="F19" s="1721"/>
      <c r="G19" s="1721"/>
      <c r="J19" s="214"/>
    </row>
    <row r="20" spans="1:10" s="74" customFormat="1" ht="44.1" customHeight="1" thickBot="1" x14ac:dyDescent="0.2">
      <c r="A20" s="485">
        <v>10</v>
      </c>
      <c r="B20" s="476"/>
      <c r="C20" s="476"/>
      <c r="D20" s="1721"/>
      <c r="E20" s="1721"/>
      <c r="F20" s="1721"/>
      <c r="G20" s="1721"/>
      <c r="J20" s="215"/>
    </row>
    <row r="21" spans="1:10" s="74" customFormat="1" ht="12" x14ac:dyDescent="0.15">
      <c r="H21" s="259" t="s">
        <v>405</v>
      </c>
      <c r="I21" s="259"/>
    </row>
    <row r="22" spans="1:10" s="74" customFormat="1" ht="12" x14ac:dyDescent="0.15"/>
    <row r="23" spans="1:10" s="74" customFormat="1" ht="12" x14ac:dyDescent="0.15"/>
    <row r="24" spans="1:10" s="74" customFormat="1" ht="12" x14ac:dyDescent="0.15"/>
    <row r="25" spans="1:10" s="74" customFormat="1" ht="12" x14ac:dyDescent="0.15"/>
    <row r="26" spans="1:10" s="74" customFormat="1" ht="12" x14ac:dyDescent="0.15"/>
    <row r="27" spans="1:10" s="74" customFormat="1" ht="12" x14ac:dyDescent="0.15"/>
    <row r="28" spans="1:10" s="74" customFormat="1" ht="12" x14ac:dyDescent="0.15"/>
    <row r="29" spans="1:10" s="74" customFormat="1" ht="12" x14ac:dyDescent="0.15"/>
    <row r="30" spans="1:10" s="74" customFormat="1" ht="12" x14ac:dyDescent="0.15"/>
    <row r="31" spans="1:10" s="74" customFormat="1" ht="12" x14ac:dyDescent="0.15"/>
    <row r="32" spans="1:10" s="74" customFormat="1" ht="12" x14ac:dyDescent="0.15"/>
    <row r="33" s="74" customFormat="1" ht="12" x14ac:dyDescent="0.15"/>
    <row r="34" s="74" customFormat="1" ht="12" x14ac:dyDescent="0.15"/>
    <row r="35" s="74" customFormat="1" ht="12" x14ac:dyDescent="0.15"/>
    <row r="36" s="74" customFormat="1" ht="12" x14ac:dyDescent="0.15"/>
  </sheetData>
  <sheetProtection formatCells="0" formatColumns="0" formatRows="0" insertHyperlinks="0"/>
  <mergeCells count="15">
    <mergeCell ref="D20:G20"/>
    <mergeCell ref="D10:G10"/>
    <mergeCell ref="D11:G11"/>
    <mergeCell ref="D12:G12"/>
    <mergeCell ref="D15:G15"/>
    <mergeCell ref="D16:G16"/>
    <mergeCell ref="D17:G17"/>
    <mergeCell ref="D18:G18"/>
    <mergeCell ref="D19:G19"/>
    <mergeCell ref="H2:H4"/>
    <mergeCell ref="A1:G1"/>
    <mergeCell ref="D13:G13"/>
    <mergeCell ref="D14:G14"/>
    <mergeCell ref="F4:G4"/>
    <mergeCell ref="C2:F2"/>
  </mergeCells>
  <phoneticPr fontId="4"/>
  <dataValidations count="3">
    <dataValidation allowBlank="1" showInputMessage="1" showErrorMessage="1" prompt="表紙シートの病院名を反映" sqref="F4:G4"/>
    <dataValidation type="list" allowBlank="1" showInputMessage="1" showErrorMessage="1" prompt="表紙①に反映されます" sqref="G2">
      <formula1>"あり,なし"</formula1>
    </dataValidation>
    <dataValidation type="whole" operator="greaterThanOrEqual" allowBlank="1" showInputMessage="1" showErrorMessage="1" prompt="整数で入力" sqref="G7">
      <formula1>0</formula1>
    </dataValidation>
  </dataValidations>
  <hyperlinks>
    <hyperlink ref="I1" location="表紙①!D56" tooltip="表紙①に戻ります" display="表紙①に戻る"/>
    <hyperlink ref="I2" location="'様式4（機能別）'!N45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I29"/>
  <sheetViews>
    <sheetView view="pageBreakPreview" zoomScaleNormal="100" zoomScaleSheetLayoutView="100" workbookViewId="0">
      <selection activeCell="F2" sqref="F2"/>
    </sheetView>
  </sheetViews>
  <sheetFormatPr defaultColWidth="9" defaultRowHeight="13.5" x14ac:dyDescent="0.15"/>
  <cols>
    <col min="1" max="1" width="3.625" style="3" customWidth="1"/>
    <col min="2" max="2" width="10.625" style="3" customWidth="1"/>
    <col min="3" max="3" width="16.625" style="3" customWidth="1"/>
    <col min="4" max="4" width="30.625" style="3" customWidth="1"/>
    <col min="5" max="5" width="24.625" style="3" customWidth="1"/>
    <col min="6" max="6" width="8.625" style="3" customWidth="1"/>
    <col min="7" max="7" width="15" style="3" customWidth="1"/>
    <col min="8" max="8" width="2.25" style="3" customWidth="1"/>
    <col min="9" max="9" width="80.625" style="3" customWidth="1"/>
    <col min="10" max="16384" width="9" style="3"/>
  </cols>
  <sheetData>
    <row r="1" spans="1:9" ht="20.100000000000001" customHeight="1" thickBot="1" x14ac:dyDescent="0.2">
      <c r="A1" s="2078" t="s">
        <v>1176</v>
      </c>
      <c r="B1" s="2078"/>
      <c r="C1" s="2078"/>
      <c r="D1" s="2078"/>
      <c r="E1" s="2078"/>
      <c r="F1" s="2078"/>
      <c r="H1" s="973" t="s">
        <v>1344</v>
      </c>
    </row>
    <row r="2" spans="1:9" ht="24.95" customHeight="1" thickTop="1" thickBot="1" x14ac:dyDescent="0.2">
      <c r="A2" s="1429" t="s">
        <v>1175</v>
      </c>
      <c r="B2" s="1429"/>
      <c r="C2" s="1429"/>
      <c r="D2" s="1429"/>
      <c r="E2" s="1557"/>
      <c r="F2" s="302" t="s">
        <v>351</v>
      </c>
      <c r="G2" s="1580" t="str">
        <f>IF(AND(B9&lt;&gt;"",C9&lt;&gt;"",D9&lt;&gt;"",E9&lt;&gt;"",F2&lt;&gt;""),"",IF(F2="あり","下の表うち少なくとも１つは入力してください",IF(F2="","←「あり」か「なし」を選択してください","")))</f>
        <v/>
      </c>
      <c r="H2" s="973" t="s">
        <v>1350</v>
      </c>
    </row>
    <row r="3" spans="1:9" ht="5.0999999999999996" customHeight="1" thickTop="1" x14ac:dyDescent="0.15">
      <c r="A3" s="291"/>
      <c r="B3" s="291"/>
      <c r="C3" s="291"/>
      <c r="D3" s="291"/>
      <c r="E3" s="291"/>
      <c r="F3" s="291"/>
      <c r="G3" s="1580"/>
    </row>
    <row r="4" spans="1:9" ht="20.100000000000001" customHeight="1" x14ac:dyDescent="0.15">
      <c r="A4" s="290"/>
      <c r="B4" s="290"/>
      <c r="C4" s="290"/>
      <c r="D4" s="292" t="s">
        <v>337</v>
      </c>
      <c r="E4" s="1652" t="str">
        <f>表紙①!E2</f>
        <v>大阪医療センター</v>
      </c>
      <c r="F4" s="1654"/>
      <c r="G4" s="1580"/>
      <c r="I4" s="1257" t="s">
        <v>398</v>
      </c>
    </row>
    <row r="5" spans="1:9" ht="20.100000000000001" customHeight="1" x14ac:dyDescent="0.15">
      <c r="A5" s="291"/>
      <c r="B5" s="291"/>
      <c r="C5" s="291"/>
      <c r="D5" s="270" t="s">
        <v>1596</v>
      </c>
      <c r="E5" s="38" t="s">
        <v>1764</v>
      </c>
      <c r="F5" s="283"/>
      <c r="I5" s="214"/>
    </row>
    <row r="6" spans="1:9" s="74" customFormat="1" ht="18" customHeight="1" x14ac:dyDescent="0.15">
      <c r="A6" s="273"/>
      <c r="B6" s="2081" t="s">
        <v>1174</v>
      </c>
      <c r="C6" s="2082"/>
      <c r="D6" s="2082"/>
      <c r="E6" s="2082"/>
      <c r="F6" s="273"/>
      <c r="I6" s="214"/>
    </row>
    <row r="7" spans="1:9" s="74" customFormat="1" ht="18" customHeight="1" x14ac:dyDescent="0.15">
      <c r="A7" s="273"/>
      <c r="B7" s="2083" t="s">
        <v>1173</v>
      </c>
      <c r="C7" s="2083"/>
      <c r="D7" s="2083"/>
      <c r="E7" s="2083"/>
      <c r="F7" s="273"/>
      <c r="I7" s="214"/>
    </row>
    <row r="8" spans="1:9" s="74" customFormat="1" ht="20.100000000000001" customHeight="1" thickBot="1" x14ac:dyDescent="0.2">
      <c r="A8" s="472"/>
      <c r="B8" s="701" t="s">
        <v>1172</v>
      </c>
      <c r="C8" s="697" t="s">
        <v>1171</v>
      </c>
      <c r="D8" s="697" t="s">
        <v>1170</v>
      </c>
      <c r="E8" s="2079" t="s">
        <v>1169</v>
      </c>
      <c r="F8" s="2080"/>
      <c r="I8" s="214"/>
    </row>
    <row r="9" spans="1:9" s="74" customFormat="1" ht="33.950000000000003" customHeight="1" thickBot="1" x14ac:dyDescent="0.2">
      <c r="A9" s="485">
        <v>1</v>
      </c>
      <c r="B9" s="484"/>
      <c r="C9" s="700"/>
      <c r="D9" s="476"/>
      <c r="E9" s="1721"/>
      <c r="F9" s="1721"/>
      <c r="G9" s="972" t="str">
        <f>IF(AND(F2="あり",B9&lt;&gt;"",C9&lt;&gt;"",D9&lt;&gt;"",E9&lt;&gt;""),"OK",IF(F2&lt;&gt;"あり","",IF(OR(B9="",C9="",D9="",E9=""),"未記入あり","")))</f>
        <v/>
      </c>
      <c r="I9" s="214"/>
    </row>
    <row r="10" spans="1:9" s="74" customFormat="1" ht="33.950000000000003" customHeight="1" thickBot="1" x14ac:dyDescent="0.2">
      <c r="A10" s="485">
        <v>2</v>
      </c>
      <c r="B10" s="484"/>
      <c r="C10" s="699"/>
      <c r="D10" s="476"/>
      <c r="E10" s="1721"/>
      <c r="F10" s="1721"/>
      <c r="I10" s="214"/>
    </row>
    <row r="11" spans="1:9" s="74" customFormat="1" ht="33.950000000000003" customHeight="1" thickBot="1" x14ac:dyDescent="0.2">
      <c r="A11" s="485">
        <v>3</v>
      </c>
      <c r="B11" s="484"/>
      <c r="C11" s="699"/>
      <c r="D11" s="476"/>
      <c r="E11" s="1721"/>
      <c r="F11" s="1721"/>
      <c r="I11" s="214"/>
    </row>
    <row r="12" spans="1:9" s="74" customFormat="1" ht="33.950000000000003" customHeight="1" thickBot="1" x14ac:dyDescent="0.2">
      <c r="A12" s="485">
        <v>4</v>
      </c>
      <c r="B12" s="484"/>
      <c r="C12" s="699"/>
      <c r="D12" s="476"/>
      <c r="E12" s="1721"/>
      <c r="F12" s="1721"/>
      <c r="I12" s="214"/>
    </row>
    <row r="13" spans="1:9" s="74" customFormat="1" ht="33.950000000000003" customHeight="1" thickBot="1" x14ac:dyDescent="0.2">
      <c r="A13" s="485">
        <v>5</v>
      </c>
      <c r="B13" s="484"/>
      <c r="C13" s="699"/>
      <c r="D13" s="476"/>
      <c r="E13" s="1721"/>
      <c r="F13" s="1721"/>
      <c r="I13" s="214"/>
    </row>
    <row r="14" spans="1:9" s="74" customFormat="1" ht="33.950000000000003" customHeight="1" thickBot="1" x14ac:dyDescent="0.2">
      <c r="A14" s="485">
        <v>6</v>
      </c>
      <c r="B14" s="484"/>
      <c r="C14" s="699"/>
      <c r="D14" s="476"/>
      <c r="E14" s="1721"/>
      <c r="F14" s="1721"/>
      <c r="I14" s="214"/>
    </row>
    <row r="15" spans="1:9" s="74" customFormat="1" ht="33.950000000000003" customHeight="1" thickBot="1" x14ac:dyDescent="0.2">
      <c r="A15" s="485">
        <v>7</v>
      </c>
      <c r="B15" s="484"/>
      <c r="C15" s="699"/>
      <c r="D15" s="476"/>
      <c r="E15" s="1721"/>
      <c r="F15" s="1721"/>
      <c r="I15" s="214"/>
    </row>
    <row r="16" spans="1:9" s="74" customFormat="1" ht="33.950000000000003" customHeight="1" thickBot="1" x14ac:dyDescent="0.2">
      <c r="A16" s="485">
        <v>8</v>
      </c>
      <c r="B16" s="484"/>
      <c r="C16" s="699"/>
      <c r="D16" s="476"/>
      <c r="E16" s="1721"/>
      <c r="F16" s="1721"/>
      <c r="I16" s="214"/>
    </row>
    <row r="17" spans="1:9" s="74" customFormat="1" ht="33.950000000000003" customHeight="1" thickBot="1" x14ac:dyDescent="0.2">
      <c r="A17" s="485">
        <v>9</v>
      </c>
      <c r="B17" s="484"/>
      <c r="C17" s="699"/>
      <c r="D17" s="476"/>
      <c r="E17" s="1721"/>
      <c r="F17" s="1721"/>
      <c r="I17" s="214"/>
    </row>
    <row r="18" spans="1:9" s="74" customFormat="1" ht="33.950000000000003" customHeight="1" thickBot="1" x14ac:dyDescent="0.2">
      <c r="A18" s="485">
        <v>10</v>
      </c>
      <c r="B18" s="484"/>
      <c r="C18" s="699"/>
      <c r="D18" s="476"/>
      <c r="E18" s="1721"/>
      <c r="F18" s="1721"/>
      <c r="I18" s="214"/>
    </row>
    <row r="19" spans="1:9" s="74" customFormat="1" ht="33.950000000000003" customHeight="1" thickBot="1" x14ac:dyDescent="0.2">
      <c r="A19" s="485">
        <v>11</v>
      </c>
      <c r="B19" s="484"/>
      <c r="C19" s="699"/>
      <c r="D19" s="476"/>
      <c r="E19" s="1721"/>
      <c r="F19" s="1721"/>
      <c r="I19" s="214"/>
    </row>
    <row r="20" spans="1:9" s="74" customFormat="1" ht="33.950000000000003" customHeight="1" thickBot="1" x14ac:dyDescent="0.2">
      <c r="A20" s="485">
        <v>12</v>
      </c>
      <c r="B20" s="484"/>
      <c r="C20" s="699"/>
      <c r="D20" s="476"/>
      <c r="E20" s="1721"/>
      <c r="F20" s="1721"/>
      <c r="I20" s="214"/>
    </row>
    <row r="21" spans="1:9" s="74" customFormat="1" ht="33.950000000000003" customHeight="1" thickBot="1" x14ac:dyDescent="0.2">
      <c r="A21" s="485">
        <v>13</v>
      </c>
      <c r="B21" s="484"/>
      <c r="C21" s="699"/>
      <c r="D21" s="476"/>
      <c r="E21" s="1721"/>
      <c r="F21" s="1721"/>
      <c r="I21" s="214"/>
    </row>
    <row r="22" spans="1:9" s="74" customFormat="1" ht="33.950000000000003" customHeight="1" thickBot="1" x14ac:dyDescent="0.2">
      <c r="A22" s="485">
        <v>14</v>
      </c>
      <c r="B22" s="484"/>
      <c r="C22" s="699"/>
      <c r="D22" s="476"/>
      <c r="E22" s="1721"/>
      <c r="F22" s="1721"/>
      <c r="I22" s="214"/>
    </row>
    <row r="23" spans="1:9" s="74" customFormat="1" ht="33.950000000000003" customHeight="1" thickBot="1" x14ac:dyDescent="0.2">
      <c r="A23" s="485">
        <v>15</v>
      </c>
      <c r="B23" s="484"/>
      <c r="C23" s="699"/>
      <c r="D23" s="476"/>
      <c r="E23" s="1721"/>
      <c r="F23" s="1721"/>
      <c r="I23" s="214"/>
    </row>
    <row r="24" spans="1:9" s="74" customFormat="1" ht="33.950000000000003" customHeight="1" thickBot="1" x14ac:dyDescent="0.2">
      <c r="A24" s="485">
        <v>16</v>
      </c>
      <c r="B24" s="484"/>
      <c r="C24" s="699"/>
      <c r="D24" s="476"/>
      <c r="E24" s="1721"/>
      <c r="F24" s="1721"/>
      <c r="I24" s="214"/>
    </row>
    <row r="25" spans="1:9" s="74" customFormat="1" ht="33.950000000000003" customHeight="1" thickBot="1" x14ac:dyDescent="0.2">
      <c r="A25" s="485">
        <v>17</v>
      </c>
      <c r="B25" s="484"/>
      <c r="C25" s="699"/>
      <c r="D25" s="476"/>
      <c r="E25" s="1721"/>
      <c r="F25" s="1721"/>
      <c r="I25" s="214"/>
    </row>
    <row r="26" spans="1:9" s="74" customFormat="1" ht="33.950000000000003" customHeight="1" thickBot="1" x14ac:dyDescent="0.2">
      <c r="A26" s="485">
        <v>18</v>
      </c>
      <c r="B26" s="484"/>
      <c r="C26" s="699"/>
      <c r="D26" s="476"/>
      <c r="E26" s="1721"/>
      <c r="F26" s="1721"/>
      <c r="I26" s="214"/>
    </row>
    <row r="27" spans="1:9" s="74" customFormat="1" ht="33.950000000000003" customHeight="1" thickBot="1" x14ac:dyDescent="0.2">
      <c r="A27" s="485">
        <v>19</v>
      </c>
      <c r="B27" s="484"/>
      <c r="C27" s="699"/>
      <c r="D27" s="476"/>
      <c r="E27" s="1721"/>
      <c r="F27" s="1721"/>
      <c r="I27" s="214"/>
    </row>
    <row r="28" spans="1:9" s="74" customFormat="1" ht="33.950000000000003" customHeight="1" thickBot="1" x14ac:dyDescent="0.2">
      <c r="A28" s="485">
        <v>20</v>
      </c>
      <c r="B28" s="484"/>
      <c r="C28" s="699"/>
      <c r="D28" s="476"/>
      <c r="E28" s="1721"/>
      <c r="F28" s="1721"/>
      <c r="I28" s="215"/>
    </row>
    <row r="29" spans="1:9" x14ac:dyDescent="0.15">
      <c r="G29" s="259" t="s">
        <v>405</v>
      </c>
      <c r="H29" s="259"/>
    </row>
  </sheetData>
  <sheetProtection formatCells="0" formatColumns="0" formatRows="0" insertHyperlinks="0"/>
  <mergeCells count="27">
    <mergeCell ref="E13:F13"/>
    <mergeCell ref="E14:F14"/>
    <mergeCell ref="E15:F15"/>
    <mergeCell ref="E16:F16"/>
    <mergeCell ref="E27:F27"/>
    <mergeCell ref="E17:F17"/>
    <mergeCell ref="E18:F18"/>
    <mergeCell ref="E19:F19"/>
    <mergeCell ref="E20:F20"/>
    <mergeCell ref="E28:F28"/>
    <mergeCell ref="E21:F21"/>
    <mergeCell ref="E22:F22"/>
    <mergeCell ref="E23:F23"/>
    <mergeCell ref="E24:F24"/>
    <mergeCell ref="E25:F25"/>
    <mergeCell ref="E26:F26"/>
    <mergeCell ref="A1:F1"/>
    <mergeCell ref="E4:F4"/>
    <mergeCell ref="E8:F8"/>
    <mergeCell ref="E9:F9"/>
    <mergeCell ref="B6:E6"/>
    <mergeCell ref="B7:E7"/>
    <mergeCell ref="G2:G4"/>
    <mergeCell ref="E10:F10"/>
    <mergeCell ref="E11:F11"/>
    <mergeCell ref="E12:F12"/>
    <mergeCell ref="A2:E2"/>
  </mergeCells>
  <phoneticPr fontId="4"/>
  <dataValidations count="3">
    <dataValidation type="list" allowBlank="1" showInputMessage="1" showErrorMessage="1" sqref="B9:B28">
      <formula1>"受入,派遣"</formula1>
    </dataValidation>
    <dataValidation type="list" allowBlank="1" showInputMessage="1" showErrorMessage="1" prompt="表紙①に反映されます" sqref="F2">
      <formula1>"あり,なし"</formula1>
    </dataValidation>
    <dataValidation allowBlank="1" showInputMessage="1" showErrorMessage="1" prompt="表紙シートの病院名を反映" sqref="E4:F4"/>
  </dataValidations>
  <hyperlinks>
    <hyperlink ref="H1" location="表紙①!D57" tooltip="表紙①に戻ります" display="表紙①に戻る"/>
    <hyperlink ref="H2" location="'様式4（機能別）'!N461" tooltip="様式４（機能別）に戻ります" display="様式4（機能別）に戻る"/>
  </hyperlinks>
  <printOptions horizontalCentered="1"/>
  <pageMargins left="0.39370078740157483" right="0.39370078740157483" top="0.59055118110236227" bottom="0.59055118110236227" header="0.35433070866141736" footer="0.27559055118110237"/>
  <pageSetup paperSize="9" scale="88" fitToHeight="0" orientation="portrait" cellComments="asDisplayed" r:id="rId1"/>
  <headerFooter>
    <oddHeader>&amp;Rver.2.0</oddHeader>
    <oddFooter>&amp;C&amp;P/&amp;N&amp;R&amp;A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C99FF"/>
    <pageSetUpPr fitToPage="1"/>
  </sheetPr>
  <dimension ref="A1:J32"/>
  <sheetViews>
    <sheetView view="pageBreakPreview" zoomScaleNormal="100" zoomScaleSheetLayoutView="100" workbookViewId="0">
      <selection activeCell="G2" sqref="G2"/>
    </sheetView>
  </sheetViews>
  <sheetFormatPr defaultColWidth="9" defaultRowHeight="13.5" x14ac:dyDescent="0.15"/>
  <cols>
    <col min="1" max="1" width="3.625" style="3" customWidth="1"/>
    <col min="2" max="2" width="15.625" style="3" customWidth="1"/>
    <col min="3" max="3" width="30.625" style="3" customWidth="1"/>
    <col min="4" max="5" width="20.625" style="3" customWidth="1"/>
    <col min="6" max="7" width="25.625" style="3" customWidth="1"/>
    <col min="8" max="8" width="15" style="3" customWidth="1"/>
    <col min="9" max="9" width="2.25" style="3" customWidth="1"/>
    <col min="10" max="10" width="80.625" style="3" customWidth="1"/>
    <col min="11" max="16384" width="9" style="3"/>
  </cols>
  <sheetData>
    <row r="1" spans="1:10" s="698" customFormat="1" ht="20.100000000000001" customHeight="1" thickBot="1" x14ac:dyDescent="0.2">
      <c r="A1" s="1428" t="s">
        <v>1168</v>
      </c>
      <c r="B1" s="1428"/>
      <c r="C1" s="1428"/>
      <c r="D1" s="1428"/>
      <c r="E1" s="1428"/>
      <c r="F1" s="1428"/>
      <c r="G1" s="1428"/>
      <c r="I1" s="905" t="s">
        <v>1344</v>
      </c>
    </row>
    <row r="2" spans="1:10" s="698" customFormat="1" ht="24.95" customHeight="1" thickTop="1" thickBot="1" x14ac:dyDescent="0.2">
      <c r="A2" s="833"/>
      <c r="B2" s="833"/>
      <c r="C2" s="1429" t="s">
        <v>1167</v>
      </c>
      <c r="D2" s="1429"/>
      <c r="E2" s="1429"/>
      <c r="F2" s="1557"/>
      <c r="G2" s="268" t="s">
        <v>351</v>
      </c>
      <c r="H2" s="1580" t="str">
        <f>IF(AND(B7&lt;&gt;"",C7&lt;&gt;"",D7&lt;&gt;"",G2&lt;&gt;""),"",IF(G2="あり","下の表うち少なくとも１つは入力してください",IF(G2="","←「あり」か「なし」を選択してください","")))</f>
        <v/>
      </c>
      <c r="J2" s="1257" t="s">
        <v>398</v>
      </c>
    </row>
    <row r="3" spans="1:10" ht="5.0999999999999996" customHeight="1" thickTop="1" x14ac:dyDescent="0.15">
      <c r="A3" s="291"/>
      <c r="B3" s="291"/>
      <c r="C3" s="291"/>
      <c r="D3" s="291"/>
      <c r="E3" s="291"/>
      <c r="F3" s="291"/>
      <c r="G3" s="291"/>
      <c r="H3" s="1580"/>
      <c r="J3" s="214"/>
    </row>
    <row r="4" spans="1:10" ht="20.100000000000001" customHeight="1" x14ac:dyDescent="0.15">
      <c r="A4" s="291"/>
      <c r="B4" s="291"/>
      <c r="C4" s="291"/>
      <c r="D4" s="291"/>
      <c r="E4" s="279" t="s">
        <v>248</v>
      </c>
      <c r="F4" s="2076" t="str">
        <f>表紙①!E2</f>
        <v>大阪医療センター</v>
      </c>
      <c r="G4" s="2077"/>
      <c r="H4" s="1580"/>
      <c r="J4" s="214"/>
    </row>
    <row r="5" spans="1:10" ht="20.100000000000001" customHeight="1" x14ac:dyDescent="0.15">
      <c r="A5" s="291"/>
      <c r="B5" s="291"/>
      <c r="C5" s="291"/>
      <c r="D5" s="291"/>
      <c r="E5" s="277" t="s">
        <v>1598</v>
      </c>
      <c r="F5" s="38" t="s">
        <v>1848</v>
      </c>
      <c r="G5" s="283"/>
      <c r="J5" s="214"/>
    </row>
    <row r="6" spans="1:10" s="74" customFormat="1" ht="20.100000000000001" customHeight="1" thickBot="1" x14ac:dyDescent="0.2">
      <c r="A6" s="288"/>
      <c r="B6" s="834" t="s">
        <v>1166</v>
      </c>
      <c r="C6" s="837" t="s">
        <v>1165</v>
      </c>
      <c r="D6" s="1873" t="s">
        <v>1164</v>
      </c>
      <c r="E6" s="1433"/>
      <c r="F6" s="1433"/>
      <c r="G6" s="1433"/>
      <c r="J6" s="214"/>
    </row>
    <row r="7" spans="1:10" s="74" customFormat="1" ht="44.1" customHeight="1" thickBot="1" x14ac:dyDescent="0.2">
      <c r="A7" s="835">
        <v>1</v>
      </c>
      <c r="B7" s="836"/>
      <c r="C7" s="836"/>
      <c r="D7" s="1721"/>
      <c r="E7" s="1721"/>
      <c r="F7" s="1721"/>
      <c r="G7" s="1721"/>
      <c r="H7" s="972" t="str">
        <f>IF(AND(G2="あり",B7&lt;&gt;"",C7&lt;&gt;"",D7&lt;&gt;""),"OK",IF(G2&lt;&gt;"あり","",IF(OR(B7="",C7="",D7=""),"未記入あり","")))</f>
        <v/>
      </c>
      <c r="J7" s="214"/>
    </row>
    <row r="8" spans="1:10" s="74" customFormat="1" ht="44.1" customHeight="1" thickBot="1" x14ac:dyDescent="0.2">
      <c r="A8" s="835">
        <v>2</v>
      </c>
      <c r="B8" s="836"/>
      <c r="C8" s="836"/>
      <c r="D8" s="1721"/>
      <c r="E8" s="1721"/>
      <c r="F8" s="1721"/>
      <c r="G8" s="1721"/>
      <c r="J8" s="214"/>
    </row>
    <row r="9" spans="1:10" s="74" customFormat="1" ht="44.1" customHeight="1" thickBot="1" x14ac:dyDescent="0.2">
      <c r="A9" s="835">
        <v>3</v>
      </c>
      <c r="B9" s="836"/>
      <c r="C9" s="836"/>
      <c r="D9" s="1721"/>
      <c r="E9" s="1721"/>
      <c r="F9" s="1721"/>
      <c r="G9" s="1721"/>
      <c r="J9" s="214"/>
    </row>
    <row r="10" spans="1:10" s="74" customFormat="1" ht="44.1" customHeight="1" thickBot="1" x14ac:dyDescent="0.2">
      <c r="A10" s="835">
        <v>4</v>
      </c>
      <c r="B10" s="836"/>
      <c r="C10" s="836"/>
      <c r="D10" s="1721"/>
      <c r="E10" s="1721"/>
      <c r="F10" s="1721"/>
      <c r="G10" s="1721"/>
      <c r="J10" s="214"/>
    </row>
    <row r="11" spans="1:10" s="74" customFormat="1" ht="44.1" customHeight="1" thickBot="1" x14ac:dyDescent="0.2">
      <c r="A11" s="835">
        <v>5</v>
      </c>
      <c r="B11" s="836"/>
      <c r="C11" s="836"/>
      <c r="D11" s="1721"/>
      <c r="E11" s="1721"/>
      <c r="F11" s="1721"/>
      <c r="G11" s="1721"/>
      <c r="J11" s="214"/>
    </row>
    <row r="12" spans="1:10" s="74" customFormat="1" ht="44.1" customHeight="1" thickBot="1" x14ac:dyDescent="0.2">
      <c r="A12" s="835">
        <v>6</v>
      </c>
      <c r="B12" s="836"/>
      <c r="C12" s="836"/>
      <c r="D12" s="1721"/>
      <c r="E12" s="1721"/>
      <c r="F12" s="1721"/>
      <c r="G12" s="1721"/>
      <c r="J12" s="214"/>
    </row>
    <row r="13" spans="1:10" s="74" customFormat="1" ht="44.1" customHeight="1" thickBot="1" x14ac:dyDescent="0.2">
      <c r="A13" s="835">
        <v>7</v>
      </c>
      <c r="B13" s="836"/>
      <c r="C13" s="836"/>
      <c r="D13" s="1721"/>
      <c r="E13" s="1721"/>
      <c r="F13" s="1721"/>
      <c r="G13" s="1721"/>
      <c r="J13" s="214"/>
    </row>
    <row r="14" spans="1:10" s="74" customFormat="1" ht="44.1" customHeight="1" thickBot="1" x14ac:dyDescent="0.2">
      <c r="A14" s="835">
        <v>8</v>
      </c>
      <c r="B14" s="836"/>
      <c r="C14" s="836"/>
      <c r="D14" s="1721"/>
      <c r="E14" s="1721"/>
      <c r="F14" s="1721"/>
      <c r="G14" s="1721"/>
      <c r="J14" s="214"/>
    </row>
    <row r="15" spans="1:10" s="74" customFormat="1" ht="44.1" customHeight="1" thickBot="1" x14ac:dyDescent="0.2">
      <c r="A15" s="835">
        <v>9</v>
      </c>
      <c r="B15" s="836"/>
      <c r="C15" s="836"/>
      <c r="D15" s="1721"/>
      <c r="E15" s="1721"/>
      <c r="F15" s="1721"/>
      <c r="G15" s="1721"/>
      <c r="J15" s="214"/>
    </row>
    <row r="16" spans="1:10" s="74" customFormat="1" ht="44.1" customHeight="1" thickBot="1" x14ac:dyDescent="0.2">
      <c r="A16" s="835">
        <v>10</v>
      </c>
      <c r="B16" s="836"/>
      <c r="C16" s="836"/>
      <c r="D16" s="1721"/>
      <c r="E16" s="1721"/>
      <c r="F16" s="1721"/>
      <c r="G16" s="1721"/>
      <c r="J16" s="215"/>
    </row>
    <row r="17" spans="8:9" s="74" customFormat="1" ht="12" x14ac:dyDescent="0.15">
      <c r="H17" s="259" t="s">
        <v>405</v>
      </c>
      <c r="I17" s="259"/>
    </row>
    <row r="18" spans="8:9" s="74" customFormat="1" ht="12" x14ac:dyDescent="0.15"/>
    <row r="19" spans="8:9" s="74" customFormat="1" ht="12" x14ac:dyDescent="0.15"/>
    <row r="20" spans="8:9" s="74" customFormat="1" ht="12" x14ac:dyDescent="0.15"/>
    <row r="21" spans="8:9" s="74" customFormat="1" ht="12" x14ac:dyDescent="0.15"/>
    <row r="22" spans="8:9" s="74" customFormat="1" ht="12" x14ac:dyDescent="0.15"/>
    <row r="23" spans="8:9" s="74" customFormat="1" ht="12" x14ac:dyDescent="0.15"/>
    <row r="24" spans="8:9" s="74" customFormat="1" ht="12" x14ac:dyDescent="0.15"/>
    <row r="25" spans="8:9" s="74" customFormat="1" ht="12" x14ac:dyDescent="0.15"/>
    <row r="26" spans="8:9" s="74" customFormat="1" ht="12" x14ac:dyDescent="0.15"/>
    <row r="27" spans="8:9" s="74" customFormat="1" ht="12" x14ac:dyDescent="0.15"/>
    <row r="28" spans="8:9" s="74" customFormat="1" ht="12" x14ac:dyDescent="0.15"/>
    <row r="29" spans="8:9" s="74" customFormat="1" ht="12" x14ac:dyDescent="0.15"/>
    <row r="30" spans="8:9" s="74" customFormat="1" ht="12" x14ac:dyDescent="0.15"/>
    <row r="31" spans="8:9" s="74" customFormat="1" ht="12" x14ac:dyDescent="0.15"/>
    <row r="32" spans="8:9" s="74" customFormat="1" ht="12" x14ac:dyDescent="0.15"/>
  </sheetData>
  <sheetProtection formatCells="0" formatColumns="0" formatRows="0" insertHyperlinks="0"/>
  <mergeCells count="15">
    <mergeCell ref="D15:G15"/>
    <mergeCell ref="D16:G16"/>
    <mergeCell ref="D9:G9"/>
    <mergeCell ref="D10:G10"/>
    <mergeCell ref="D11:G11"/>
    <mergeCell ref="D12:G12"/>
    <mergeCell ref="D13:G13"/>
    <mergeCell ref="D14:G14"/>
    <mergeCell ref="H2:H4"/>
    <mergeCell ref="D8:G8"/>
    <mergeCell ref="A1:G1"/>
    <mergeCell ref="C2:F2"/>
    <mergeCell ref="F4:G4"/>
    <mergeCell ref="D6:G6"/>
    <mergeCell ref="D7:G7"/>
  </mergeCells>
  <phoneticPr fontId="4"/>
  <dataValidations count="2">
    <dataValidation type="list" allowBlank="1" showInputMessage="1" showErrorMessage="1" prompt="表紙①に反映されます" sqref="G2">
      <formula1>"あり,なし"</formula1>
    </dataValidation>
    <dataValidation allowBlank="1" showInputMessage="1" showErrorMessage="1" prompt="表紙シートの病院名を反映" sqref="F4:G4"/>
  </dataValidations>
  <hyperlinks>
    <hyperlink ref="I1" location="表紙①!D61" display="表紙①に戻る"/>
  </hyperlinks>
  <printOptions horizontalCentered="1"/>
  <pageMargins left="0.39370078740157483" right="0.39370078740157483" top="0.59055118110236227" bottom="0.59055118110236227" header="0.35433070866141736" footer="0.27559055118110237"/>
  <pageSetup paperSize="9" scale="61" fitToHeight="0" orientation="portrait" cellComments="asDisplayed" r:id="rId1"/>
  <headerFooter>
    <oddHeader>&amp;Rver.2.0</oddHeader>
    <oddFooter>&amp;C&amp;P/&amp;N&amp;R&amp;A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225"/>
  <sheetViews>
    <sheetView view="pageBreakPreview" zoomScale="85" zoomScaleNormal="86" zoomScaleSheetLayoutView="85" workbookViewId="0"/>
  </sheetViews>
  <sheetFormatPr defaultColWidth="9" defaultRowHeight="20.100000000000001" customHeight="1" x14ac:dyDescent="0.15"/>
  <cols>
    <col min="1" max="1" width="1.875" style="4" customWidth="1"/>
    <col min="2" max="2" width="3.5" style="4" customWidth="1"/>
    <col min="3" max="3" width="6" style="4" customWidth="1"/>
    <col min="4" max="4" width="2.625" style="4" customWidth="1"/>
    <col min="5" max="5" width="2.875" style="4" customWidth="1"/>
    <col min="6" max="6" width="12.625" style="70" customWidth="1"/>
    <col min="7" max="7" width="33.625" style="71" customWidth="1"/>
    <col min="8" max="8" width="34.375" style="72" customWidth="1"/>
    <col min="9" max="9" width="10.625" style="73" customWidth="1"/>
    <col min="10" max="10" width="5.625" style="74" customWidth="1"/>
    <col min="11" max="11" width="2.375" style="74" customWidth="1"/>
    <col min="12" max="13" width="5.625" style="74" customWidth="1"/>
    <col min="14" max="14" width="7" style="74" customWidth="1"/>
    <col min="15" max="17" width="5.625" style="74" customWidth="1"/>
    <col min="18" max="18" width="10.625" style="73" customWidth="1"/>
    <col min="19" max="19" width="5.625" style="74" customWidth="1"/>
    <col min="20" max="20" width="10.625" style="70" customWidth="1"/>
    <col min="21" max="21" width="7.875" style="74" customWidth="1"/>
    <col min="22" max="22" width="6.5" style="415" customWidth="1"/>
    <col min="23" max="23" width="12.875" style="18" customWidth="1"/>
    <col min="24" max="24" width="2.625" style="10" customWidth="1"/>
    <col min="25" max="25" width="100.625" style="10" customWidth="1"/>
    <col min="26" max="26" width="9" style="10"/>
    <col min="27" max="30" width="9" style="21"/>
    <col min="31" max="16384" width="9" style="25"/>
  </cols>
  <sheetData>
    <row r="1" spans="1:30" ht="17.25" customHeight="1" x14ac:dyDescent="0.15">
      <c r="A1" s="10"/>
      <c r="B1" s="15"/>
      <c r="C1" s="15"/>
      <c r="D1" s="15"/>
      <c r="E1" s="15"/>
      <c r="F1" s="10"/>
      <c r="G1" s="16"/>
      <c r="H1" s="17"/>
      <c r="I1" s="18"/>
      <c r="J1" s="19"/>
      <c r="K1" s="19"/>
      <c r="L1" s="19"/>
      <c r="M1" s="19"/>
      <c r="N1" s="19"/>
      <c r="O1" s="19"/>
      <c r="P1" s="19"/>
      <c r="Q1" s="19"/>
      <c r="R1" s="18"/>
      <c r="S1" s="19"/>
      <c r="T1" s="10"/>
      <c r="U1" s="20"/>
      <c r="V1" s="1393" t="str">
        <f>IF(COUNTIF((W5:W218),"未入力あり"),"※このシートには未入力があります。「未入力あり」の行を確認してください。↓","✔チェック欄に未入力なし")</f>
        <v>✔チェック欄に未入力なし</v>
      </c>
      <c r="W1" s="1393"/>
    </row>
    <row r="2" spans="1:30" ht="28.5" customHeight="1" x14ac:dyDescent="0.15">
      <c r="A2" s="1405" t="s">
        <v>1696</v>
      </c>
      <c r="B2" s="1405"/>
      <c r="C2" s="1405"/>
      <c r="D2" s="1405"/>
      <c r="E2" s="1405"/>
      <c r="F2" s="1405"/>
      <c r="G2" s="1405"/>
      <c r="H2" s="1405"/>
      <c r="I2" s="1405"/>
      <c r="J2" s="1405"/>
      <c r="K2" s="1405"/>
      <c r="L2" s="1405"/>
      <c r="M2" s="1405"/>
      <c r="N2" s="1405"/>
      <c r="O2" s="1405"/>
      <c r="P2" s="1405"/>
      <c r="Q2" s="1405"/>
      <c r="R2" s="1405"/>
      <c r="S2" s="1405"/>
      <c r="T2" s="1405"/>
      <c r="U2" s="1405"/>
      <c r="V2" s="1393"/>
      <c r="W2" s="1393"/>
      <c r="X2" s="221"/>
      <c r="Y2" s="221"/>
    </row>
    <row r="3" spans="1:30" ht="24.95" customHeight="1" x14ac:dyDescent="0.15">
      <c r="A3" s="1412" t="s">
        <v>1812</v>
      </c>
      <c r="B3" s="1412"/>
      <c r="C3" s="1412"/>
      <c r="D3" s="1412"/>
      <c r="E3" s="1412"/>
      <c r="F3" s="1412"/>
      <c r="G3" s="1412"/>
      <c r="H3" s="1412"/>
      <c r="I3" s="1412"/>
      <c r="J3" s="1412"/>
      <c r="K3" s="1412"/>
      <c r="L3" s="1412"/>
      <c r="M3" s="1412"/>
      <c r="N3" s="1412"/>
      <c r="O3" s="1412"/>
      <c r="P3" s="1412"/>
      <c r="Q3" s="1412"/>
      <c r="R3" s="1412"/>
      <c r="S3" s="1412"/>
      <c r="T3" s="1412"/>
      <c r="U3" s="1412"/>
      <c r="V3" s="1393"/>
      <c r="W3" s="1393"/>
      <c r="Y3" s="1250" t="s">
        <v>1813</v>
      </c>
    </row>
    <row r="4" spans="1:30" ht="9.75" customHeight="1" thickBot="1" x14ac:dyDescent="0.2">
      <c r="A4" s="15"/>
      <c r="B4" s="15"/>
      <c r="C4" s="15"/>
      <c r="D4" s="15"/>
      <c r="E4" s="15"/>
      <c r="F4" s="21"/>
      <c r="G4" s="16"/>
      <c r="H4" s="24"/>
      <c r="I4" s="22"/>
      <c r="J4" s="23"/>
      <c r="K4" s="23"/>
      <c r="L4" s="23"/>
      <c r="M4" s="23"/>
      <c r="N4" s="23"/>
      <c r="O4" s="23"/>
      <c r="P4" s="23"/>
      <c r="Q4" s="23"/>
      <c r="R4" s="22"/>
      <c r="S4" s="23"/>
      <c r="T4" s="21"/>
      <c r="U4" s="23"/>
      <c r="V4" s="1393"/>
      <c r="W4" s="1393"/>
      <c r="Y4" s="1251"/>
    </row>
    <row r="5" spans="1:30" ht="20.100000000000001" customHeight="1" thickBot="1" x14ac:dyDescent="0.2">
      <c r="A5" s="25" t="s">
        <v>302</v>
      </c>
      <c r="B5" s="25"/>
      <c r="C5" s="25"/>
      <c r="D5" s="25"/>
      <c r="E5" s="25"/>
      <c r="F5" s="21"/>
      <c r="G5" s="345" t="s">
        <v>1876</v>
      </c>
      <c r="H5" s="2" t="s">
        <v>778</v>
      </c>
      <c r="I5" s="2"/>
      <c r="J5" s="2"/>
      <c r="K5" s="2"/>
      <c r="L5" s="2"/>
      <c r="M5" s="2"/>
      <c r="N5" s="2"/>
      <c r="O5" s="2"/>
      <c r="P5" s="2"/>
      <c r="Q5" s="2"/>
      <c r="R5" s="38"/>
      <c r="S5" s="38"/>
      <c r="T5" s="38"/>
      <c r="U5" s="23"/>
      <c r="W5" s="211" t="str">
        <f>IF(G5="","未入力あり","✔")</f>
        <v>✔</v>
      </c>
      <c r="Y5" s="1251"/>
    </row>
    <row r="6" spans="1:30" ht="20.100000000000001" customHeight="1" thickBot="1" x14ac:dyDescent="0.2">
      <c r="A6" s="25"/>
      <c r="B6" s="25"/>
      <c r="C6" s="25"/>
      <c r="D6" s="25"/>
      <c r="E6" s="25"/>
      <c r="F6" s="369" t="s">
        <v>396</v>
      </c>
      <c r="G6" s="886" t="s">
        <v>1877</v>
      </c>
      <c r="H6" s="38" t="s">
        <v>430</v>
      </c>
      <c r="I6" s="25"/>
      <c r="J6" s="23"/>
      <c r="K6" s="23"/>
      <c r="L6" s="23"/>
      <c r="M6" s="23"/>
      <c r="N6" s="23"/>
      <c r="O6" s="23"/>
      <c r="P6" s="23"/>
      <c r="Q6" s="23"/>
      <c r="R6" s="25"/>
      <c r="S6" s="25"/>
      <c r="T6" s="25"/>
      <c r="U6" s="23"/>
      <c r="W6" s="211" t="str">
        <f>IF(G6="","未入力あり","✔")</f>
        <v>✔</v>
      </c>
      <c r="Y6" s="1251"/>
    </row>
    <row r="7" spans="1:30" s="885" customFormat="1" ht="20.100000000000001" customHeight="1" thickBot="1" x14ac:dyDescent="0.2">
      <c r="A7" s="25"/>
      <c r="B7" s="25"/>
      <c r="C7" s="25"/>
      <c r="D7" s="25"/>
      <c r="E7" s="25"/>
      <c r="F7" s="369" t="s">
        <v>599</v>
      </c>
      <c r="G7" s="417" t="s">
        <v>1877</v>
      </c>
      <c r="H7" s="38" t="s">
        <v>430</v>
      </c>
      <c r="I7" s="25"/>
      <c r="J7" s="23"/>
      <c r="K7" s="23"/>
      <c r="L7" s="23"/>
      <c r="M7" s="23"/>
      <c r="N7" s="23"/>
      <c r="O7" s="23"/>
      <c r="P7" s="23"/>
      <c r="Q7" s="23"/>
      <c r="R7" s="25"/>
      <c r="S7" s="25"/>
      <c r="T7" s="25"/>
      <c r="U7" s="23"/>
      <c r="V7" s="862"/>
      <c r="W7" s="211" t="str">
        <f>IF(G7="","未入力あり","✔")</f>
        <v>✔</v>
      </c>
      <c r="X7" s="883"/>
      <c r="Y7" s="1251"/>
      <c r="Z7" s="883"/>
      <c r="AA7" s="884"/>
      <c r="AB7" s="884"/>
      <c r="AC7" s="884"/>
      <c r="AD7" s="884"/>
    </row>
    <row r="8" spans="1:30" ht="20.100000000000001" customHeight="1" thickBot="1" x14ac:dyDescent="0.2">
      <c r="A8" s="25"/>
      <c r="B8" s="25"/>
      <c r="C8" s="25"/>
      <c r="D8" s="25"/>
      <c r="E8" s="25"/>
      <c r="F8" s="21"/>
      <c r="G8" s="26"/>
      <c r="H8" s="24"/>
      <c r="I8" s="22"/>
      <c r="J8" s="23"/>
      <c r="K8" s="23"/>
      <c r="L8" s="23"/>
      <c r="M8" s="23"/>
      <c r="N8" s="23"/>
      <c r="O8" s="23"/>
      <c r="P8" s="23"/>
      <c r="Q8" s="23"/>
      <c r="R8" s="22"/>
      <c r="S8" s="23"/>
      <c r="T8" s="21"/>
      <c r="U8" s="23"/>
      <c r="Y8" s="1251"/>
    </row>
    <row r="9" spans="1:30" ht="20.100000000000001" customHeight="1" thickBot="1" x14ac:dyDescent="0.2">
      <c r="A9" s="25" t="s">
        <v>145</v>
      </c>
      <c r="B9" s="25"/>
      <c r="C9" s="25"/>
      <c r="D9" s="25"/>
      <c r="E9" s="25"/>
      <c r="F9" s="21"/>
      <c r="G9" s="207" t="s">
        <v>1878</v>
      </c>
      <c r="H9" s="2" t="s">
        <v>435</v>
      </c>
      <c r="I9" s="15"/>
      <c r="J9" s="25" t="s">
        <v>416</v>
      </c>
      <c r="K9" s="370"/>
      <c r="L9" s="370"/>
      <c r="M9" s="15"/>
      <c r="N9" s="1246" t="s">
        <v>1879</v>
      </c>
      <c r="O9" s="1239">
        <v>22</v>
      </c>
      <c r="P9" s="4" t="s">
        <v>414</v>
      </c>
      <c r="Q9" s="333">
        <v>4</v>
      </c>
      <c r="R9" s="4" t="s">
        <v>413</v>
      </c>
      <c r="S9" s="333">
        <v>1</v>
      </c>
      <c r="T9" s="15" t="s">
        <v>412</v>
      </c>
      <c r="U9" s="23"/>
      <c r="W9" s="211" t="str">
        <f>IF(OR(G9="",AND(G9&lt;&gt;"新規指定",OR(O9="",Q9="",S9=""))),"未入力あり","✔")</f>
        <v>✔</v>
      </c>
      <c r="Y9" s="1251" t="s">
        <v>1883</v>
      </c>
    </row>
    <row r="10" spans="1:30" ht="20.100000000000001" customHeight="1" x14ac:dyDescent="0.15">
      <c r="A10" s="25"/>
      <c r="B10" s="25"/>
      <c r="C10" s="25"/>
      <c r="D10" s="25"/>
      <c r="E10" s="25"/>
      <c r="F10" s="21"/>
      <c r="G10" s="27"/>
      <c r="H10" s="24"/>
      <c r="I10" s="22"/>
      <c r="J10" s="23" t="s">
        <v>415</v>
      </c>
      <c r="K10" s="23"/>
      <c r="L10" s="23"/>
      <c r="M10" s="23"/>
      <c r="N10" s="23"/>
      <c r="O10" s="23"/>
      <c r="P10" s="23"/>
      <c r="Q10" s="23"/>
      <c r="R10" s="22"/>
      <c r="S10" s="23"/>
      <c r="T10" s="21"/>
      <c r="U10" s="23"/>
      <c r="Y10" s="1251"/>
    </row>
    <row r="11" spans="1:30" ht="20.100000000000001" customHeight="1" x14ac:dyDescent="0.15">
      <c r="A11" s="25" t="s">
        <v>227</v>
      </c>
      <c r="B11" s="25"/>
      <c r="C11" s="25"/>
      <c r="D11" s="25"/>
      <c r="E11" s="25"/>
      <c r="F11" s="21"/>
      <c r="G11" s="26"/>
      <c r="H11" s="24"/>
      <c r="I11" s="22"/>
      <c r="J11" s="23"/>
      <c r="K11" s="23"/>
      <c r="L11" s="23"/>
      <c r="M11" s="23"/>
      <c r="N11" s="23"/>
      <c r="O11" s="23"/>
      <c r="P11" s="23"/>
      <c r="Q11" s="23"/>
      <c r="R11" s="22"/>
      <c r="S11" s="23"/>
      <c r="T11" s="22"/>
      <c r="U11" s="351"/>
      <c r="W11" s="15"/>
      <c r="Y11" s="1251"/>
    </row>
    <row r="12" spans="1:30" ht="21.75" customHeight="1" x14ac:dyDescent="0.15">
      <c r="A12" s="400" t="s">
        <v>373</v>
      </c>
      <c r="B12" s="401"/>
      <c r="C12" s="401"/>
      <c r="D12" s="401"/>
      <c r="E12" s="401"/>
      <c r="F12" s="402"/>
      <c r="G12" s="403"/>
      <c r="H12" s="1406" t="str">
        <f>表紙①!E2</f>
        <v>大阪医療センター</v>
      </c>
      <c r="I12" s="1407"/>
      <c r="J12" s="1407"/>
      <c r="K12" s="1407"/>
      <c r="L12" s="1407"/>
      <c r="M12" s="1407"/>
      <c r="N12" s="1407"/>
      <c r="O12" s="1407"/>
      <c r="P12" s="1407"/>
      <c r="Q12" s="1407"/>
      <c r="R12" s="1407"/>
      <c r="S12" s="1407"/>
      <c r="T12" s="1408"/>
      <c r="U12" s="404"/>
      <c r="V12" s="415">
        <v>12</v>
      </c>
      <c r="Y12" s="1252"/>
    </row>
    <row r="13" spans="1:30" ht="18" thickBot="1" x14ac:dyDescent="0.2">
      <c r="A13" s="398"/>
      <c r="B13" s="33"/>
      <c r="C13" s="33"/>
      <c r="D13" s="33"/>
      <c r="E13" s="33"/>
      <c r="F13" s="34"/>
      <c r="G13" s="490"/>
      <c r="H13" s="405"/>
      <c r="I13" s="226"/>
      <c r="J13" s="226"/>
      <c r="K13" s="226"/>
      <c r="L13" s="226"/>
      <c r="M13" s="226"/>
      <c r="N13" s="226"/>
      <c r="O13" s="226"/>
      <c r="P13" s="226"/>
      <c r="Q13" s="226"/>
      <c r="R13" s="226"/>
      <c r="S13" s="226"/>
      <c r="T13" s="406"/>
      <c r="U13" s="399"/>
      <c r="V13" s="415">
        <v>13</v>
      </c>
      <c r="Y13" s="1252"/>
    </row>
    <row r="14" spans="1:30" ht="20.100000000000001" customHeight="1" thickBot="1" x14ac:dyDescent="0.2">
      <c r="A14" s="28"/>
      <c r="B14" s="29" t="s">
        <v>455</v>
      </c>
      <c r="C14" s="29"/>
      <c r="D14" s="29"/>
      <c r="E14" s="29"/>
      <c r="F14" s="30"/>
      <c r="G14" s="433"/>
      <c r="H14" s="1399" t="s">
        <v>1880</v>
      </c>
      <c r="I14" s="1400"/>
      <c r="J14" s="1400"/>
      <c r="K14" s="1400"/>
      <c r="L14" s="1400"/>
      <c r="M14" s="1400"/>
      <c r="N14" s="1400"/>
      <c r="O14" s="1400"/>
      <c r="P14" s="1400"/>
      <c r="Q14" s="1400"/>
      <c r="R14" s="1400"/>
      <c r="S14" s="1400"/>
      <c r="T14" s="1401"/>
      <c r="U14" s="378"/>
      <c r="V14" s="415">
        <v>14</v>
      </c>
      <c r="W14" s="381"/>
      <c r="Y14" s="1252"/>
    </row>
    <row r="15" spans="1:30" ht="20.100000000000001" customHeight="1" x14ac:dyDescent="0.15">
      <c r="A15" s="382" t="s">
        <v>1591</v>
      </c>
      <c r="B15" s="29"/>
      <c r="C15" s="29"/>
      <c r="D15" s="29"/>
      <c r="E15" s="29"/>
      <c r="F15" s="30"/>
      <c r="G15" s="433"/>
      <c r="H15" s="386"/>
      <c r="I15" s="386"/>
      <c r="J15" s="386"/>
      <c r="K15" s="386"/>
      <c r="L15" s="386"/>
      <c r="M15" s="386"/>
      <c r="N15" s="386"/>
      <c r="O15" s="386"/>
      <c r="P15" s="386"/>
      <c r="Q15" s="386"/>
      <c r="R15" s="386"/>
      <c r="S15" s="386"/>
      <c r="T15" s="386"/>
      <c r="U15" s="378"/>
      <c r="V15" s="415">
        <v>15</v>
      </c>
      <c r="W15" s="381"/>
      <c r="Y15" s="1252"/>
    </row>
    <row r="16" spans="1:30" ht="20.100000000000001" customHeight="1" thickBot="1" x14ac:dyDescent="0.2">
      <c r="A16" s="28" t="s">
        <v>338</v>
      </c>
      <c r="B16" s="29"/>
      <c r="C16" s="29"/>
      <c r="D16" s="29"/>
      <c r="E16" s="29"/>
      <c r="F16" s="30"/>
      <c r="G16" s="433"/>
      <c r="H16" s="383"/>
      <c r="I16" s="46"/>
      <c r="J16" s="46"/>
      <c r="K16" s="46"/>
      <c r="L16" s="46"/>
      <c r="M16" s="46"/>
      <c r="N16" s="46"/>
      <c r="O16" s="46"/>
      <c r="P16" s="46"/>
      <c r="Q16" s="46"/>
      <c r="R16" s="46"/>
      <c r="S16" s="46"/>
      <c r="T16" s="46"/>
      <c r="U16" s="31"/>
      <c r="V16" s="415">
        <v>16</v>
      </c>
      <c r="Y16" s="1252"/>
      <c r="Z16" s="1398"/>
    </row>
    <row r="17" spans="1:26" ht="20.100000000000001" customHeight="1" thickBot="1" x14ac:dyDescent="0.2">
      <c r="A17" s="28"/>
      <c r="B17" s="29" t="s">
        <v>242</v>
      </c>
      <c r="C17" s="29"/>
      <c r="D17" s="29"/>
      <c r="E17" s="29"/>
      <c r="F17" s="30"/>
      <c r="G17" s="50" t="s">
        <v>456</v>
      </c>
      <c r="H17" s="347" t="s">
        <v>1881</v>
      </c>
      <c r="I17" s="787"/>
      <c r="J17" s="787"/>
      <c r="K17" s="787"/>
      <c r="L17" s="787"/>
      <c r="M17" s="787"/>
      <c r="N17" s="787"/>
      <c r="O17" s="787"/>
      <c r="P17" s="787"/>
      <c r="Q17" s="787"/>
      <c r="R17" s="787"/>
      <c r="S17" s="787"/>
      <c r="T17" s="787"/>
      <c r="U17" s="31"/>
      <c r="V17" s="415">
        <v>17</v>
      </c>
      <c r="W17" s="381"/>
      <c r="Y17" s="1252"/>
      <c r="Z17" s="1398"/>
    </row>
    <row r="18" spans="1:26" ht="20.100000000000001" customHeight="1" thickBot="1" x14ac:dyDescent="0.2">
      <c r="A18" s="28"/>
      <c r="B18" s="32" t="s">
        <v>303</v>
      </c>
      <c r="C18" s="433"/>
      <c r="D18" s="433"/>
      <c r="E18" s="433"/>
      <c r="F18" s="30"/>
      <c r="G18" s="384"/>
      <c r="H18" s="334" t="s">
        <v>1884</v>
      </c>
      <c r="I18" s="1413" t="s">
        <v>1885</v>
      </c>
      <c r="J18" s="1414"/>
      <c r="K18" s="1414"/>
      <c r="L18" s="1414"/>
      <c r="M18" s="1414"/>
      <c r="N18" s="1414"/>
      <c r="O18" s="1414"/>
      <c r="P18" s="1414"/>
      <c r="Q18" s="1414"/>
      <c r="R18" s="1414"/>
      <c r="S18" s="1414"/>
      <c r="T18" s="1415"/>
      <c r="U18" s="31"/>
      <c r="V18" s="415">
        <v>18</v>
      </c>
      <c r="W18" s="381"/>
      <c r="Y18" s="1252"/>
      <c r="Z18" s="1398"/>
    </row>
    <row r="19" spans="1:26" s="25" customFormat="1" ht="21" customHeight="1" thickBot="1" x14ac:dyDescent="0.2">
      <c r="A19" s="398"/>
      <c r="B19" s="407" t="s">
        <v>457</v>
      </c>
      <c r="C19" s="490"/>
      <c r="D19" s="490"/>
      <c r="E19" s="490"/>
      <c r="F19" s="34"/>
      <c r="G19" s="408"/>
      <c r="H19" s="129"/>
      <c r="I19" s="1399" t="s">
        <v>1886</v>
      </c>
      <c r="J19" s="1400"/>
      <c r="K19" s="1400"/>
      <c r="L19" s="1400"/>
      <c r="M19" s="1400"/>
      <c r="N19" s="1400"/>
      <c r="O19" s="1400"/>
      <c r="P19" s="1400"/>
      <c r="Q19" s="1400"/>
      <c r="R19" s="1400"/>
      <c r="S19" s="1400"/>
      <c r="T19" s="1401"/>
      <c r="U19" s="409"/>
      <c r="V19" s="415">
        <v>19</v>
      </c>
      <c r="W19" s="381"/>
      <c r="X19" s="10"/>
      <c r="Y19" s="1252"/>
      <c r="Z19" s="1398"/>
    </row>
    <row r="20" spans="1:26" s="25" customFormat="1" ht="20.100000000000001" customHeight="1" thickBot="1" x14ac:dyDescent="0.2">
      <c r="A20" s="28"/>
      <c r="B20" s="32" t="s">
        <v>99</v>
      </c>
      <c r="C20" s="433"/>
      <c r="D20" s="433"/>
      <c r="E20" s="433"/>
      <c r="F20" s="30"/>
      <c r="G20" s="433"/>
      <c r="H20" s="1402" t="s">
        <v>1887</v>
      </c>
      <c r="I20" s="1403"/>
      <c r="J20" s="1403"/>
      <c r="K20" s="1403"/>
      <c r="L20" s="1403"/>
      <c r="M20" s="1403"/>
      <c r="N20" s="1403"/>
      <c r="O20" s="1403"/>
      <c r="P20" s="1403"/>
      <c r="Q20" s="1403"/>
      <c r="R20" s="1403"/>
      <c r="S20" s="1403"/>
      <c r="T20" s="1404"/>
      <c r="U20" s="31"/>
      <c r="V20" s="415">
        <v>20</v>
      </c>
      <c r="W20" s="381"/>
      <c r="X20" s="10"/>
      <c r="Y20" s="1252"/>
      <c r="Z20" s="1398"/>
    </row>
    <row r="21" spans="1:26" s="25" customFormat="1" ht="20.100000000000001" customHeight="1" thickBot="1" x14ac:dyDescent="0.2">
      <c r="A21" s="28"/>
      <c r="B21" s="32" t="s">
        <v>214</v>
      </c>
      <c r="C21" s="433"/>
      <c r="D21" s="433"/>
      <c r="E21" s="433"/>
      <c r="F21" s="30"/>
      <c r="G21" s="433"/>
      <c r="H21" s="1402" t="s">
        <v>1875</v>
      </c>
      <c r="I21" s="1403"/>
      <c r="J21" s="1403"/>
      <c r="K21" s="1403"/>
      <c r="L21" s="1403"/>
      <c r="M21" s="1403"/>
      <c r="N21" s="1403"/>
      <c r="O21" s="1403"/>
      <c r="P21" s="1403"/>
      <c r="Q21" s="1403"/>
      <c r="R21" s="1403"/>
      <c r="S21" s="1403"/>
      <c r="T21" s="1404"/>
      <c r="U21" s="31"/>
      <c r="V21" s="415">
        <v>21</v>
      </c>
      <c r="W21" s="22"/>
      <c r="X21" s="10"/>
      <c r="Y21" s="1252"/>
      <c r="Z21" s="1398"/>
    </row>
    <row r="22" spans="1:26" s="25" customFormat="1" ht="20.100000000000001" customHeight="1" thickBot="1" x14ac:dyDescent="0.2">
      <c r="A22" s="28"/>
      <c r="B22" s="32" t="s">
        <v>215</v>
      </c>
      <c r="C22" s="433"/>
      <c r="D22" s="433"/>
      <c r="E22" s="433"/>
      <c r="F22" s="30"/>
      <c r="G22" s="433"/>
      <c r="H22" s="1402" t="s">
        <v>1888</v>
      </c>
      <c r="I22" s="1403"/>
      <c r="J22" s="1403"/>
      <c r="K22" s="1403"/>
      <c r="L22" s="1403"/>
      <c r="M22" s="1403"/>
      <c r="N22" s="1403"/>
      <c r="O22" s="1403"/>
      <c r="P22" s="1403"/>
      <c r="Q22" s="1403"/>
      <c r="R22" s="1403"/>
      <c r="S22" s="1403"/>
      <c r="T22" s="1404"/>
      <c r="U22" s="31"/>
      <c r="V22" s="415">
        <v>22</v>
      </c>
      <c r="W22" s="22"/>
      <c r="X22" s="10"/>
      <c r="Y22" s="1252"/>
      <c r="Z22" s="1398"/>
    </row>
    <row r="23" spans="1:26" s="25" customFormat="1" ht="20.100000000000001" customHeight="1" thickBot="1" x14ac:dyDescent="0.2">
      <c r="A23" s="28"/>
      <c r="B23" s="32" t="s">
        <v>458</v>
      </c>
      <c r="C23" s="433"/>
      <c r="D23" s="433"/>
      <c r="E23" s="433"/>
      <c r="F23" s="30"/>
      <c r="G23" s="433"/>
      <c r="H23" s="1402" t="s">
        <v>1890</v>
      </c>
      <c r="I23" s="1403"/>
      <c r="J23" s="1403"/>
      <c r="K23" s="1403"/>
      <c r="L23" s="1403"/>
      <c r="M23" s="1403"/>
      <c r="N23" s="1403"/>
      <c r="O23" s="1403"/>
      <c r="P23" s="1403"/>
      <c r="Q23" s="1403"/>
      <c r="R23" s="1403"/>
      <c r="S23" s="1403"/>
      <c r="T23" s="1404"/>
      <c r="U23" s="31"/>
      <c r="V23" s="415">
        <v>23</v>
      </c>
      <c r="W23" s="22"/>
      <c r="X23" s="10"/>
      <c r="Y23" s="1252"/>
      <c r="Z23" s="1398"/>
    </row>
    <row r="24" spans="1:26" s="25" customFormat="1" ht="20.100000000000001" customHeight="1" thickBot="1" x14ac:dyDescent="0.2">
      <c r="A24" s="28"/>
      <c r="B24" s="29" t="s">
        <v>228</v>
      </c>
      <c r="C24" s="29"/>
      <c r="D24" s="29"/>
      <c r="E24" s="29"/>
      <c r="F24" s="30"/>
      <c r="G24" s="433"/>
      <c r="H24" s="1409" t="s">
        <v>1889</v>
      </c>
      <c r="I24" s="1410"/>
      <c r="J24" s="1410"/>
      <c r="K24" s="1410"/>
      <c r="L24" s="1410"/>
      <c r="M24" s="1410"/>
      <c r="N24" s="1410"/>
      <c r="O24" s="1410"/>
      <c r="P24" s="1410"/>
      <c r="Q24" s="1410"/>
      <c r="R24" s="1410"/>
      <c r="S24" s="1410"/>
      <c r="T24" s="1411"/>
      <c r="U24" s="31"/>
      <c r="V24" s="415">
        <v>24</v>
      </c>
      <c r="W24" s="381"/>
      <c r="X24" s="10"/>
      <c r="Y24" s="1252"/>
      <c r="Z24" s="1398"/>
    </row>
    <row r="25" spans="1:26" s="25" customFormat="1" ht="20.100000000000001" customHeight="1" x14ac:dyDescent="0.15">
      <c r="A25" s="382" t="s">
        <v>1592</v>
      </c>
      <c r="B25" s="29"/>
      <c r="C25" s="29"/>
      <c r="D25" s="29"/>
      <c r="E25" s="29"/>
      <c r="F25" s="30"/>
      <c r="G25" s="433"/>
      <c r="H25" s="41"/>
      <c r="I25" s="42"/>
      <c r="J25" s="41"/>
      <c r="K25" s="41"/>
      <c r="L25" s="41"/>
      <c r="M25" s="41"/>
      <c r="N25" s="41"/>
      <c r="O25" s="41"/>
      <c r="P25" s="41"/>
      <c r="Q25" s="41"/>
      <c r="R25" s="42"/>
      <c r="S25" s="43"/>
      <c r="T25" s="43"/>
      <c r="U25" s="35"/>
      <c r="V25" s="415">
        <v>25</v>
      </c>
      <c r="W25" s="18"/>
      <c r="X25" s="10"/>
      <c r="Y25" s="1252"/>
      <c r="Z25" s="1398"/>
    </row>
    <row r="26" spans="1:26" s="25" customFormat="1" ht="27" customHeight="1" x14ac:dyDescent="0.15">
      <c r="A26" s="28" t="s">
        <v>1593</v>
      </c>
      <c r="B26" s="29"/>
      <c r="C26" s="29"/>
      <c r="D26" s="29"/>
      <c r="E26" s="29"/>
      <c r="F26" s="32"/>
      <c r="G26" s="433"/>
      <c r="H26" s="380"/>
      <c r="I26" s="44"/>
      <c r="J26" s="29"/>
      <c r="K26" s="29"/>
      <c r="L26" s="29"/>
      <c r="M26" s="29"/>
      <c r="N26" s="29"/>
      <c r="O26" s="29"/>
      <c r="P26" s="29"/>
      <c r="Q26" s="29"/>
      <c r="R26" s="44"/>
      <c r="S26" s="29"/>
      <c r="T26" s="29"/>
      <c r="U26" s="36"/>
      <c r="V26" s="415">
        <v>26</v>
      </c>
      <c r="W26" s="18"/>
      <c r="X26" s="10"/>
      <c r="Y26" s="1252"/>
      <c r="Z26" s="10"/>
    </row>
    <row r="27" spans="1:26" s="25" customFormat="1" ht="18" thickBot="1" x14ac:dyDescent="0.2">
      <c r="A27" s="28"/>
      <c r="B27" s="32" t="s">
        <v>197</v>
      </c>
      <c r="C27" s="29"/>
      <c r="D27" s="29"/>
      <c r="E27" s="29"/>
      <c r="F27" s="32"/>
      <c r="G27" s="433"/>
      <c r="H27" s="380"/>
      <c r="I27" s="45"/>
      <c r="J27" s="12"/>
      <c r="K27" s="12"/>
      <c r="L27" s="12"/>
      <c r="M27" s="12"/>
      <c r="N27" s="12"/>
      <c r="O27" s="12"/>
      <c r="P27" s="12"/>
      <c r="Q27" s="12"/>
      <c r="R27" s="45"/>
      <c r="S27" s="12"/>
      <c r="T27" s="380"/>
      <c r="U27" s="35"/>
      <c r="V27" s="415">
        <v>27</v>
      </c>
      <c r="W27" s="18"/>
      <c r="X27" s="10"/>
      <c r="Y27" s="1252"/>
      <c r="Z27" s="10"/>
    </row>
    <row r="28" spans="1:26" s="25" customFormat="1" ht="20.100000000000001" customHeight="1" thickBot="1" x14ac:dyDescent="0.2">
      <c r="A28" s="28"/>
      <c r="B28" s="29"/>
      <c r="C28" s="29" t="s">
        <v>334</v>
      </c>
      <c r="D28" s="433"/>
      <c r="E28" s="29"/>
      <c r="F28" s="46"/>
      <c r="G28" s="433"/>
      <c r="H28" s="380"/>
      <c r="I28" s="47"/>
      <c r="J28" s="12"/>
      <c r="K28" s="12"/>
      <c r="L28" s="12"/>
      <c r="M28" s="12"/>
      <c r="N28" s="12"/>
      <c r="O28" s="12"/>
      <c r="P28" s="12"/>
      <c r="Q28" s="12"/>
      <c r="R28" s="6">
        <v>686</v>
      </c>
      <c r="S28" s="30" t="s">
        <v>340</v>
      </c>
      <c r="T28" s="380"/>
      <c r="U28" s="35"/>
      <c r="V28" s="415">
        <v>28</v>
      </c>
      <c r="W28" s="211" t="str">
        <f>IF(R28="","未入力あり","✔")</f>
        <v>✔</v>
      </c>
      <c r="X28" s="10"/>
      <c r="Y28" s="1252"/>
      <c r="Z28" s="10"/>
    </row>
    <row r="29" spans="1:26" s="25" customFormat="1" ht="20.100000000000001" customHeight="1" thickBot="1" x14ac:dyDescent="0.2">
      <c r="A29" s="28"/>
      <c r="B29" s="46"/>
      <c r="C29" s="32" t="s">
        <v>216</v>
      </c>
      <c r="D29" s="433"/>
      <c r="E29" s="29"/>
      <c r="F29" s="46"/>
      <c r="G29" s="433"/>
      <c r="H29" s="380"/>
      <c r="I29" s="47"/>
      <c r="J29" s="12"/>
      <c r="K29" s="12"/>
      <c r="L29" s="12"/>
      <c r="M29" s="12"/>
      <c r="N29" s="12"/>
      <c r="O29" s="12"/>
      <c r="P29" s="12"/>
      <c r="Q29" s="12"/>
      <c r="R29" s="6">
        <v>0</v>
      </c>
      <c r="S29" s="30" t="s">
        <v>340</v>
      </c>
      <c r="T29" s="380"/>
      <c r="U29" s="35"/>
      <c r="V29" s="415">
        <v>29</v>
      </c>
      <c r="W29" s="211" t="str">
        <f>IF(R29="","未入力あり","✔")</f>
        <v>✔</v>
      </c>
      <c r="X29" s="10"/>
      <c r="Y29" s="1252"/>
      <c r="Z29" s="10"/>
    </row>
    <row r="30" spans="1:26" s="25" customFormat="1" ht="20.100000000000001" customHeight="1" thickBot="1" x14ac:dyDescent="0.2">
      <c r="A30" s="28"/>
      <c r="B30" s="46"/>
      <c r="C30" s="32" t="s">
        <v>217</v>
      </c>
      <c r="D30" s="433"/>
      <c r="E30" s="29"/>
      <c r="F30" s="46"/>
      <c r="G30" s="433"/>
      <c r="H30" s="380"/>
      <c r="I30" s="47"/>
      <c r="J30" s="12"/>
      <c r="K30" s="12"/>
      <c r="L30" s="12"/>
      <c r="M30" s="12"/>
      <c r="N30" s="12"/>
      <c r="O30" s="12"/>
      <c r="P30" s="12"/>
      <c r="Q30" s="12"/>
      <c r="R30" s="6">
        <v>682</v>
      </c>
      <c r="S30" s="30" t="s">
        <v>340</v>
      </c>
      <c r="T30" s="380"/>
      <c r="U30" s="35"/>
      <c r="V30" s="415">
        <v>30</v>
      </c>
      <c r="W30" s="211" t="str">
        <f>IF(R30="","未入力あり","✔")</f>
        <v>✔</v>
      </c>
      <c r="X30" s="10"/>
      <c r="Y30" s="1252"/>
      <c r="Z30" s="10"/>
    </row>
    <row r="31" spans="1:26" s="25" customFormat="1" ht="20.100000000000001" customHeight="1" thickBot="1" x14ac:dyDescent="0.2">
      <c r="A31" s="28"/>
      <c r="B31" s="29"/>
      <c r="C31" s="29" t="s">
        <v>218</v>
      </c>
      <c r="D31" s="29"/>
      <c r="E31" s="29"/>
      <c r="F31" s="46"/>
      <c r="G31" s="433"/>
      <c r="H31" s="380"/>
      <c r="I31" s="47"/>
      <c r="J31" s="12"/>
      <c r="K31" s="12"/>
      <c r="L31" s="12"/>
      <c r="M31" s="12"/>
      <c r="N31" s="12"/>
      <c r="O31" s="12"/>
      <c r="P31" s="12"/>
      <c r="Q31" s="12"/>
      <c r="R31" s="6">
        <v>149</v>
      </c>
      <c r="S31" s="30" t="s">
        <v>340</v>
      </c>
      <c r="T31" s="380"/>
      <c r="U31" s="35"/>
      <c r="V31" s="415">
        <v>31</v>
      </c>
      <c r="W31" s="211" t="str">
        <f>IF(R31="","未入力あり","✔")</f>
        <v>✔</v>
      </c>
      <c r="X31" s="21"/>
      <c r="Y31" s="1252"/>
      <c r="Z31" s="10"/>
    </row>
    <row r="32" spans="1:26" s="25" customFormat="1" ht="20.100000000000001" customHeight="1" thickBot="1" x14ac:dyDescent="0.2">
      <c r="A32" s="28"/>
      <c r="B32" s="30"/>
      <c r="C32" s="489"/>
      <c r="D32" s="488"/>
      <c r="E32" s="488"/>
      <c r="F32" s="491"/>
      <c r="G32" s="488"/>
      <c r="H32" s="380"/>
      <c r="I32" s="47"/>
      <c r="J32" s="12"/>
      <c r="K32" s="12"/>
      <c r="L32" s="12"/>
      <c r="M32" s="12"/>
      <c r="N32" s="12"/>
      <c r="O32" s="12"/>
      <c r="P32" s="12"/>
      <c r="Q32" s="12"/>
      <c r="R32" s="49"/>
      <c r="S32" s="30"/>
      <c r="T32" s="380"/>
      <c r="U32" s="35"/>
      <c r="V32" s="415">
        <v>32</v>
      </c>
      <c r="W32" s="18"/>
      <c r="X32" s="10"/>
      <c r="Y32" s="1252"/>
      <c r="Z32" s="10"/>
    </row>
    <row r="33" spans="1:30" ht="47.25" customHeight="1" thickBot="1" x14ac:dyDescent="0.2">
      <c r="A33" s="28" t="s">
        <v>1701</v>
      </c>
      <c r="B33" s="29"/>
      <c r="C33" s="29"/>
      <c r="D33" s="29"/>
      <c r="E33" s="29"/>
      <c r="F33" s="30"/>
      <c r="G33" s="433"/>
      <c r="H33" s="433"/>
      <c r="I33" s="433"/>
      <c r="J33" s="433"/>
      <c r="K33" s="323"/>
      <c r="L33" s="323"/>
      <c r="M33" s="323"/>
      <c r="N33" s="323"/>
      <c r="O33" s="323"/>
      <c r="P33" s="323"/>
      <c r="Q33" s="324" t="s">
        <v>459</v>
      </c>
      <c r="R33" s="6">
        <v>1099</v>
      </c>
      <c r="S33" s="30" t="s">
        <v>387</v>
      </c>
      <c r="T33" s="30"/>
      <c r="U33" s="35"/>
      <c r="V33" s="415">
        <v>118</v>
      </c>
      <c r="W33" s="211" t="str">
        <f>IF(R33="","未入力あり","✔")</f>
        <v>✔</v>
      </c>
      <c r="Y33" s="1252"/>
      <c r="Z33" s="25"/>
      <c r="AA33" s="25"/>
      <c r="AB33" s="25"/>
      <c r="AC33" s="25"/>
      <c r="AD33" s="25"/>
    </row>
    <row r="34" spans="1:30" ht="90" customHeight="1" x14ac:dyDescent="0.15">
      <c r="A34" s="28"/>
      <c r="B34" s="46"/>
      <c r="C34" s="32"/>
      <c r="D34" s="1423" t="s">
        <v>375</v>
      </c>
      <c r="E34" s="1424"/>
      <c r="F34" s="1424"/>
      <c r="G34" s="1424"/>
      <c r="H34" s="1424"/>
      <c r="I34" s="1424"/>
      <c r="J34" s="1424"/>
      <c r="K34" s="1424"/>
      <c r="L34" s="1424"/>
      <c r="M34" s="1424"/>
      <c r="N34" s="1424"/>
      <c r="O34" s="1424"/>
      <c r="P34" s="1424"/>
      <c r="Q34" s="1424"/>
      <c r="R34" s="1424"/>
      <c r="S34" s="1424"/>
      <c r="T34" s="1424"/>
      <c r="U34" s="35"/>
      <c r="V34" s="415">
        <v>119</v>
      </c>
      <c r="Y34" s="1252"/>
      <c r="Z34" s="25"/>
      <c r="AA34" s="25"/>
      <c r="AB34" s="25"/>
      <c r="AC34" s="25"/>
      <c r="AD34" s="25"/>
    </row>
    <row r="35" spans="1:30" ht="20.100000000000001" customHeight="1" x14ac:dyDescent="0.15">
      <c r="A35" s="28"/>
      <c r="B35" s="29"/>
      <c r="C35" s="29"/>
      <c r="D35" s="29"/>
      <c r="E35" s="29"/>
      <c r="F35" s="30"/>
      <c r="G35" s="433"/>
      <c r="H35" s="380"/>
      <c r="I35" s="47"/>
      <c r="J35" s="12"/>
      <c r="K35" s="12"/>
      <c r="L35" s="12"/>
      <c r="M35" s="12"/>
      <c r="N35" s="12"/>
      <c r="O35" s="12"/>
      <c r="P35" s="12"/>
      <c r="Q35" s="12"/>
      <c r="R35" s="47"/>
      <c r="S35" s="12"/>
      <c r="T35" s="30"/>
      <c r="U35" s="35"/>
      <c r="V35" s="415">
        <v>120</v>
      </c>
      <c r="Y35" s="1252"/>
      <c r="Z35" s="25"/>
      <c r="AA35" s="25"/>
      <c r="AB35" s="25"/>
      <c r="AC35" s="25"/>
      <c r="AD35" s="25"/>
    </row>
    <row r="36" spans="1:30" ht="20.100000000000001" customHeight="1" x14ac:dyDescent="0.15">
      <c r="A36" s="28"/>
      <c r="B36" s="29" t="s">
        <v>460</v>
      </c>
      <c r="C36" s="29"/>
      <c r="D36" s="29"/>
      <c r="E36" s="29"/>
      <c r="F36" s="30"/>
      <c r="G36" s="433"/>
      <c r="H36" s="380"/>
      <c r="I36" s="47"/>
      <c r="J36" s="12"/>
      <c r="K36" s="12"/>
      <c r="L36" s="12"/>
      <c r="M36" s="12"/>
      <c r="N36" s="12"/>
      <c r="O36" s="12"/>
      <c r="P36" s="12"/>
      <c r="Q36" s="12"/>
      <c r="R36" s="47"/>
      <c r="S36" s="12"/>
      <c r="T36" s="30"/>
      <c r="U36" s="35"/>
      <c r="V36" s="415">
        <v>121</v>
      </c>
      <c r="Y36" s="1252"/>
      <c r="Z36" s="25"/>
      <c r="AA36" s="25"/>
      <c r="AB36" s="25"/>
      <c r="AC36" s="25"/>
      <c r="AD36" s="25"/>
    </row>
    <row r="37" spans="1:30" ht="21.75" customHeight="1" x14ac:dyDescent="0.15">
      <c r="A37" s="28"/>
      <c r="B37" s="46"/>
      <c r="C37" s="32"/>
      <c r="D37" s="32" t="s">
        <v>392</v>
      </c>
      <c r="E37" s="40"/>
      <c r="F37" s="40"/>
      <c r="G37" s="40"/>
      <c r="H37" s="40"/>
      <c r="I37" s="47" t="s">
        <v>461</v>
      </c>
      <c r="J37" s="45"/>
      <c r="K37" s="45"/>
      <c r="L37" s="45"/>
      <c r="M37" s="45"/>
      <c r="N37" s="45"/>
      <c r="O37" s="45"/>
      <c r="P37" s="45"/>
      <c r="Q37" s="45"/>
      <c r="R37" s="45" t="s">
        <v>462</v>
      </c>
      <c r="S37" s="379"/>
      <c r="T37" s="379"/>
      <c r="U37" s="35"/>
      <c r="V37" s="415">
        <v>122</v>
      </c>
      <c r="Y37" s="1252"/>
      <c r="Z37" s="25"/>
      <c r="AA37" s="25"/>
      <c r="AB37" s="25"/>
      <c r="AC37" s="25"/>
      <c r="AD37" s="25"/>
    </row>
    <row r="38" spans="1:30" ht="21.75" customHeight="1" thickBot="1" x14ac:dyDescent="0.2">
      <c r="A38" s="28"/>
      <c r="B38" s="46"/>
      <c r="C38" s="32"/>
      <c r="D38" s="433"/>
      <c r="E38" s="379"/>
      <c r="F38" s="379"/>
      <c r="G38" s="379"/>
      <c r="H38" s="379"/>
      <c r="I38" s="54" t="s">
        <v>463</v>
      </c>
      <c r="J38" s="46"/>
      <c r="K38" s="380"/>
      <c r="L38" s="380"/>
      <c r="M38" s="380"/>
      <c r="N38" s="380"/>
      <c r="O38" s="380"/>
      <c r="P38" s="380"/>
      <c r="Q38" s="380"/>
      <c r="R38" s="373"/>
      <c r="S38" s="379"/>
      <c r="T38" s="379"/>
      <c r="U38" s="35"/>
      <c r="V38" s="415">
        <v>123</v>
      </c>
      <c r="Y38" s="1252"/>
      <c r="Z38" s="25"/>
      <c r="AA38" s="25"/>
      <c r="AB38" s="25"/>
      <c r="AC38" s="25"/>
      <c r="AD38" s="25"/>
    </row>
    <row r="39" spans="1:30" ht="20.100000000000001" customHeight="1" thickBot="1" x14ac:dyDescent="0.2">
      <c r="A39" s="28"/>
      <c r="B39" s="29"/>
      <c r="C39" s="32" t="s">
        <v>220</v>
      </c>
      <c r="D39" s="29"/>
      <c r="E39" s="29"/>
      <c r="F39" s="30"/>
      <c r="G39" s="433"/>
      <c r="H39" s="380"/>
      <c r="I39" s="321">
        <v>87.07</v>
      </c>
      <c r="J39" s="30" t="s">
        <v>387</v>
      </c>
      <c r="K39" s="30"/>
      <c r="L39" s="30"/>
      <c r="M39" s="30"/>
      <c r="N39" s="30"/>
      <c r="O39" s="30"/>
      <c r="P39" s="30"/>
      <c r="Q39" s="30"/>
      <c r="R39" s="6">
        <v>143</v>
      </c>
      <c r="S39" s="30" t="s">
        <v>387</v>
      </c>
      <c r="T39" s="30"/>
      <c r="U39" s="35"/>
      <c r="V39" s="415">
        <v>124</v>
      </c>
      <c r="W39" s="211" t="str">
        <f t="shared" ref="W39:W62" si="0">IF(OR(I39="",R39=""),"未入力あり","✔")</f>
        <v>✔</v>
      </c>
      <c r="Y39" s="1253"/>
      <c r="Z39" s="25"/>
      <c r="AA39" s="25"/>
      <c r="AB39" s="25"/>
      <c r="AC39" s="25"/>
      <c r="AD39" s="25"/>
    </row>
    <row r="40" spans="1:30" ht="20.100000000000001" customHeight="1" thickBot="1" x14ac:dyDescent="0.2">
      <c r="A40" s="28"/>
      <c r="B40" s="29"/>
      <c r="C40" s="32" t="s">
        <v>342</v>
      </c>
      <c r="D40" s="29"/>
      <c r="E40" s="29"/>
      <c r="F40" s="30"/>
      <c r="G40" s="433"/>
      <c r="H40" s="380"/>
      <c r="I40" s="321">
        <v>1.84</v>
      </c>
      <c r="J40" s="30" t="s">
        <v>387</v>
      </c>
      <c r="K40" s="30"/>
      <c r="L40" s="30"/>
      <c r="M40" s="30"/>
      <c r="N40" s="30"/>
      <c r="O40" s="30"/>
      <c r="P40" s="30"/>
      <c r="Q40" s="30"/>
      <c r="R40" s="6">
        <v>3</v>
      </c>
      <c r="S40" s="30" t="s">
        <v>387</v>
      </c>
      <c r="T40" s="30"/>
      <c r="U40" s="35"/>
      <c r="V40" s="415">
        <v>125</v>
      </c>
      <c r="W40" s="211" t="str">
        <f t="shared" si="0"/>
        <v>✔</v>
      </c>
      <c r="Y40" s="1252"/>
      <c r="Z40" s="25"/>
      <c r="AA40" s="25"/>
      <c r="AB40" s="25"/>
      <c r="AC40" s="25"/>
      <c r="AD40" s="25"/>
    </row>
    <row r="41" spans="1:30" ht="20.100000000000001" customHeight="1" thickBot="1" x14ac:dyDescent="0.2">
      <c r="A41" s="28"/>
      <c r="B41" s="29"/>
      <c r="C41" s="32" t="s">
        <v>344</v>
      </c>
      <c r="D41" s="29"/>
      <c r="E41" s="29"/>
      <c r="F41" s="30"/>
      <c r="G41" s="433"/>
      <c r="H41" s="380"/>
      <c r="I41" s="321">
        <v>0</v>
      </c>
      <c r="J41" s="30" t="s">
        <v>387</v>
      </c>
      <c r="K41" s="30"/>
      <c r="L41" s="30"/>
      <c r="M41" s="30"/>
      <c r="N41" s="30"/>
      <c r="O41" s="30"/>
      <c r="P41" s="30"/>
      <c r="Q41" s="30"/>
      <c r="R41" s="6">
        <v>39</v>
      </c>
      <c r="S41" s="30" t="s">
        <v>387</v>
      </c>
      <c r="T41" s="30"/>
      <c r="U41" s="35"/>
      <c r="V41" s="415">
        <v>126</v>
      </c>
      <c r="W41" s="211" t="str">
        <f t="shared" si="0"/>
        <v>✔</v>
      </c>
      <c r="Y41" s="1252"/>
      <c r="Z41" s="25"/>
      <c r="AA41" s="25"/>
      <c r="AB41" s="25"/>
      <c r="AC41" s="25"/>
      <c r="AD41" s="25"/>
    </row>
    <row r="42" spans="1:30" ht="20.100000000000001" customHeight="1" thickBot="1" x14ac:dyDescent="0.2">
      <c r="A42" s="28"/>
      <c r="B42" s="29"/>
      <c r="C42" s="32" t="s">
        <v>345</v>
      </c>
      <c r="D42" s="29"/>
      <c r="E42" s="29"/>
      <c r="F42" s="30"/>
      <c r="G42" s="433"/>
      <c r="H42" s="380"/>
      <c r="I42" s="321">
        <v>0.83</v>
      </c>
      <c r="J42" s="30" t="s">
        <v>387</v>
      </c>
      <c r="K42" s="30"/>
      <c r="L42" s="30"/>
      <c r="M42" s="30"/>
      <c r="N42" s="30"/>
      <c r="O42" s="30"/>
      <c r="P42" s="30"/>
      <c r="Q42" s="30"/>
      <c r="R42" s="6">
        <v>0</v>
      </c>
      <c r="S42" s="30" t="s">
        <v>387</v>
      </c>
      <c r="T42" s="30"/>
      <c r="U42" s="35"/>
      <c r="V42" s="415">
        <v>127</v>
      </c>
      <c r="W42" s="211" t="str">
        <f t="shared" si="0"/>
        <v>✔</v>
      </c>
      <c r="Y42" s="1252"/>
      <c r="Z42" s="25"/>
      <c r="AA42" s="25"/>
      <c r="AB42" s="25"/>
      <c r="AC42" s="25"/>
      <c r="AD42" s="25"/>
    </row>
    <row r="43" spans="1:30" ht="20.100000000000001" customHeight="1" thickBot="1" x14ac:dyDescent="0.2">
      <c r="A43" s="28"/>
      <c r="B43" s="29"/>
      <c r="C43" s="32" t="s">
        <v>358</v>
      </c>
      <c r="D43" s="29"/>
      <c r="E43" s="29"/>
      <c r="F43" s="30"/>
      <c r="G43" s="433"/>
      <c r="H43" s="380"/>
      <c r="I43" s="321">
        <v>0.83</v>
      </c>
      <c r="J43" s="30" t="s">
        <v>387</v>
      </c>
      <c r="K43" s="30"/>
      <c r="L43" s="30"/>
      <c r="M43" s="30"/>
      <c r="N43" s="30"/>
      <c r="O43" s="30"/>
      <c r="P43" s="30"/>
      <c r="Q43" s="30"/>
      <c r="R43" s="6">
        <v>20</v>
      </c>
      <c r="S43" s="30" t="s">
        <v>387</v>
      </c>
      <c r="T43" s="30"/>
      <c r="U43" s="35"/>
      <c r="V43" s="415">
        <v>128</v>
      </c>
      <c r="W43" s="211" t="str">
        <f t="shared" si="0"/>
        <v>✔</v>
      </c>
      <c r="Y43" s="1252"/>
      <c r="Z43" s="25"/>
      <c r="AA43" s="25"/>
      <c r="AB43" s="25"/>
      <c r="AC43" s="25"/>
      <c r="AD43" s="25"/>
    </row>
    <row r="44" spans="1:30" ht="20.100000000000001" customHeight="1" thickBot="1" x14ac:dyDescent="0.2">
      <c r="A44" s="28"/>
      <c r="B44" s="29"/>
      <c r="C44" s="32" t="s">
        <v>346</v>
      </c>
      <c r="D44" s="29"/>
      <c r="E44" s="29"/>
      <c r="F44" s="30"/>
      <c r="G44" s="433"/>
      <c r="H44" s="380"/>
      <c r="I44" s="321">
        <v>13.54</v>
      </c>
      <c r="J44" s="30" t="s">
        <v>387</v>
      </c>
      <c r="K44" s="30"/>
      <c r="L44" s="30"/>
      <c r="M44" s="30"/>
      <c r="N44" s="30"/>
      <c r="O44" s="30"/>
      <c r="P44" s="30"/>
      <c r="Q44" s="30"/>
      <c r="R44" s="6">
        <v>545</v>
      </c>
      <c r="S44" s="30" t="s">
        <v>387</v>
      </c>
      <c r="T44" s="30"/>
      <c r="U44" s="35"/>
      <c r="V44" s="415">
        <v>129</v>
      </c>
      <c r="W44" s="211" t="str">
        <f t="shared" si="0"/>
        <v>✔</v>
      </c>
      <c r="Y44" s="1252"/>
      <c r="Z44" s="25"/>
      <c r="AA44" s="25"/>
      <c r="AB44" s="25"/>
      <c r="AC44" s="25"/>
      <c r="AD44" s="25"/>
    </row>
    <row r="45" spans="1:30" ht="20.100000000000001" customHeight="1" thickBot="1" x14ac:dyDescent="0.2">
      <c r="A45" s="28"/>
      <c r="B45" s="29"/>
      <c r="C45" s="32" t="s">
        <v>362</v>
      </c>
      <c r="D45" s="29"/>
      <c r="E45" s="29"/>
      <c r="F45" s="30"/>
      <c r="G45" s="433"/>
      <c r="H45" s="380"/>
      <c r="I45" s="321">
        <v>0</v>
      </c>
      <c r="J45" s="30" t="s">
        <v>387</v>
      </c>
      <c r="K45" s="30"/>
      <c r="L45" s="30"/>
      <c r="M45" s="30"/>
      <c r="N45" s="30"/>
      <c r="O45" s="30"/>
      <c r="P45" s="30"/>
      <c r="Q45" s="30"/>
      <c r="R45" s="6">
        <v>0</v>
      </c>
      <c r="S45" s="30" t="s">
        <v>387</v>
      </c>
      <c r="T45" s="30"/>
      <c r="U45" s="35"/>
      <c r="V45" s="415">
        <v>130</v>
      </c>
      <c r="W45" s="211" t="str">
        <f t="shared" si="0"/>
        <v>✔</v>
      </c>
      <c r="Y45" s="1252"/>
      <c r="Z45" s="25"/>
      <c r="AA45" s="25"/>
      <c r="AB45" s="25"/>
      <c r="AC45" s="25"/>
      <c r="AD45" s="25"/>
    </row>
    <row r="46" spans="1:30" ht="20.100000000000001" customHeight="1" thickBot="1" x14ac:dyDescent="0.2">
      <c r="A46" s="28"/>
      <c r="B46" s="29"/>
      <c r="C46" s="32" t="s">
        <v>388</v>
      </c>
      <c r="D46" s="29"/>
      <c r="E46" s="29"/>
      <c r="F46" s="30"/>
      <c r="G46" s="433"/>
      <c r="H46" s="380"/>
      <c r="I46" s="321">
        <v>0.83</v>
      </c>
      <c r="J46" s="30" t="s">
        <v>387</v>
      </c>
      <c r="K46" s="30"/>
      <c r="L46" s="30"/>
      <c r="M46" s="30"/>
      <c r="N46" s="30"/>
      <c r="O46" s="30"/>
      <c r="P46" s="30"/>
      <c r="Q46" s="30"/>
      <c r="R46" s="6">
        <v>16</v>
      </c>
      <c r="S46" s="30" t="s">
        <v>387</v>
      </c>
      <c r="T46" s="30"/>
      <c r="U46" s="35"/>
      <c r="V46" s="415">
        <v>131</v>
      </c>
      <c r="W46" s="211" t="str">
        <f t="shared" si="0"/>
        <v>✔</v>
      </c>
      <c r="Y46" s="1252"/>
      <c r="Z46" s="25"/>
      <c r="AA46" s="25"/>
      <c r="AB46" s="25"/>
      <c r="AC46" s="25"/>
      <c r="AD46" s="25"/>
    </row>
    <row r="47" spans="1:30" ht="20.100000000000001" customHeight="1" thickBot="1" x14ac:dyDescent="0.2">
      <c r="A47" s="28"/>
      <c r="B47" s="29"/>
      <c r="C47" s="32" t="s">
        <v>389</v>
      </c>
      <c r="D47" s="29"/>
      <c r="E47" s="29"/>
      <c r="F47" s="30"/>
      <c r="G47" s="433"/>
      <c r="H47" s="380"/>
      <c r="I47" s="321">
        <v>0</v>
      </c>
      <c r="J47" s="30" t="s">
        <v>387</v>
      </c>
      <c r="K47" s="30"/>
      <c r="L47" s="30"/>
      <c r="M47" s="30"/>
      <c r="N47" s="30"/>
      <c r="O47" s="30"/>
      <c r="P47" s="30"/>
      <c r="Q47" s="30"/>
      <c r="R47" s="6">
        <v>5</v>
      </c>
      <c r="S47" s="30" t="s">
        <v>387</v>
      </c>
      <c r="T47" s="30"/>
      <c r="U47" s="35"/>
      <c r="V47" s="415">
        <v>132</v>
      </c>
      <c r="W47" s="211" t="str">
        <f t="shared" si="0"/>
        <v>✔</v>
      </c>
      <c r="Y47" s="1252"/>
      <c r="Z47" s="25"/>
      <c r="AA47" s="25"/>
      <c r="AB47" s="25"/>
      <c r="AC47" s="25"/>
      <c r="AD47" s="25"/>
    </row>
    <row r="48" spans="1:30" ht="18" thickBot="1" x14ac:dyDescent="0.2">
      <c r="A48" s="28"/>
      <c r="B48" s="29"/>
      <c r="C48" s="32" t="s">
        <v>363</v>
      </c>
      <c r="D48" s="29"/>
      <c r="E48" s="29"/>
      <c r="F48" s="30"/>
      <c r="G48" s="433"/>
      <c r="H48" s="380"/>
      <c r="I48" s="321">
        <v>1.66</v>
      </c>
      <c r="J48" s="30" t="s">
        <v>387</v>
      </c>
      <c r="K48" s="30"/>
      <c r="L48" s="30"/>
      <c r="M48" s="30"/>
      <c r="N48" s="30"/>
      <c r="O48" s="30"/>
      <c r="P48" s="30"/>
      <c r="Q48" s="30"/>
      <c r="R48" s="6">
        <v>4</v>
      </c>
      <c r="S48" s="30" t="s">
        <v>387</v>
      </c>
      <c r="T48" s="30"/>
      <c r="U48" s="35"/>
      <c r="V48" s="415">
        <v>133</v>
      </c>
      <c r="W48" s="211" t="str">
        <f t="shared" si="0"/>
        <v>✔</v>
      </c>
      <c r="Y48" s="1252"/>
      <c r="Z48" s="25"/>
      <c r="AA48" s="25"/>
      <c r="AB48" s="25"/>
      <c r="AC48" s="25"/>
      <c r="AD48" s="25"/>
    </row>
    <row r="49" spans="1:30" ht="20.100000000000001" customHeight="1" thickBot="1" x14ac:dyDescent="0.2">
      <c r="A49" s="28"/>
      <c r="B49" s="29"/>
      <c r="C49" s="32" t="s">
        <v>364</v>
      </c>
      <c r="D49" s="29"/>
      <c r="E49" s="29"/>
      <c r="F49" s="30"/>
      <c r="G49" s="433"/>
      <c r="H49" s="380"/>
      <c r="I49" s="321">
        <v>0.56999999999999995</v>
      </c>
      <c r="J49" s="30" t="s">
        <v>387</v>
      </c>
      <c r="K49" s="30"/>
      <c r="L49" s="30"/>
      <c r="M49" s="30"/>
      <c r="N49" s="30"/>
      <c r="O49" s="30"/>
      <c r="P49" s="30"/>
      <c r="Q49" s="30"/>
      <c r="R49" s="6">
        <v>3</v>
      </c>
      <c r="S49" s="30" t="s">
        <v>387</v>
      </c>
      <c r="T49" s="30"/>
      <c r="U49" s="35"/>
      <c r="V49" s="415">
        <v>134</v>
      </c>
      <c r="W49" s="211" t="str">
        <f t="shared" si="0"/>
        <v>✔</v>
      </c>
      <c r="Y49" s="1252"/>
      <c r="Z49" s="25"/>
      <c r="AA49" s="25"/>
      <c r="AB49" s="25"/>
      <c r="AC49" s="25"/>
      <c r="AD49" s="25"/>
    </row>
    <row r="50" spans="1:30" ht="20.100000000000001" customHeight="1" thickBot="1" x14ac:dyDescent="0.2">
      <c r="A50" s="28"/>
      <c r="B50" s="29"/>
      <c r="C50" s="32" t="s">
        <v>359</v>
      </c>
      <c r="D50" s="29"/>
      <c r="E50" s="29"/>
      <c r="F50" s="30"/>
      <c r="G50" s="433"/>
      <c r="H50" s="380"/>
      <c r="I50" s="321">
        <v>0</v>
      </c>
      <c r="J50" s="30" t="s">
        <v>387</v>
      </c>
      <c r="K50" s="30"/>
      <c r="L50" s="30"/>
      <c r="M50" s="30"/>
      <c r="N50" s="30"/>
      <c r="O50" s="30"/>
      <c r="P50" s="30"/>
      <c r="Q50" s="30"/>
      <c r="R50" s="6">
        <v>0</v>
      </c>
      <c r="S50" s="30" t="s">
        <v>387</v>
      </c>
      <c r="T50" s="30"/>
      <c r="U50" s="35"/>
      <c r="V50" s="415">
        <v>135</v>
      </c>
      <c r="W50" s="211" t="str">
        <f t="shared" si="0"/>
        <v>✔</v>
      </c>
      <c r="Y50" s="1252"/>
      <c r="Z50" s="25"/>
      <c r="AA50" s="25"/>
      <c r="AB50" s="25"/>
      <c r="AC50" s="25"/>
      <c r="AD50" s="25"/>
    </row>
    <row r="51" spans="1:30" ht="20.100000000000001" customHeight="1" thickBot="1" x14ac:dyDescent="0.2">
      <c r="A51" s="28"/>
      <c r="B51" s="29"/>
      <c r="C51" s="32" t="s">
        <v>365</v>
      </c>
      <c r="D51" s="29"/>
      <c r="E51" s="29"/>
      <c r="F51" s="30"/>
      <c r="G51" s="433"/>
      <c r="H51" s="380"/>
      <c r="I51" s="321">
        <v>2.9</v>
      </c>
      <c r="J51" s="30" t="s">
        <v>387</v>
      </c>
      <c r="K51" s="30"/>
      <c r="L51" s="30"/>
      <c r="M51" s="30"/>
      <c r="N51" s="30"/>
      <c r="O51" s="30"/>
      <c r="P51" s="30"/>
      <c r="Q51" s="30"/>
      <c r="R51" s="6">
        <v>0</v>
      </c>
      <c r="S51" s="30" t="s">
        <v>387</v>
      </c>
      <c r="T51" s="30"/>
      <c r="U51" s="35"/>
      <c r="V51" s="415">
        <v>136</v>
      </c>
      <c r="W51" s="211" t="str">
        <f t="shared" si="0"/>
        <v>✔</v>
      </c>
      <c r="Y51" s="1252"/>
      <c r="Z51" s="25"/>
      <c r="AA51" s="25"/>
      <c r="AB51" s="25"/>
      <c r="AC51" s="25"/>
      <c r="AD51" s="25"/>
    </row>
    <row r="52" spans="1:30" ht="20.100000000000001" customHeight="1" thickBot="1" x14ac:dyDescent="0.2">
      <c r="A52" s="28"/>
      <c r="B52" s="29"/>
      <c r="C52" s="32" t="s">
        <v>366</v>
      </c>
      <c r="D52" s="29"/>
      <c r="E52" s="29"/>
      <c r="F52" s="30"/>
      <c r="G52" s="433"/>
      <c r="H52" s="380"/>
      <c r="I52" s="321">
        <v>0</v>
      </c>
      <c r="J52" s="30" t="s">
        <v>387</v>
      </c>
      <c r="K52" s="30"/>
      <c r="L52" s="30"/>
      <c r="M52" s="30"/>
      <c r="N52" s="30"/>
      <c r="O52" s="30"/>
      <c r="P52" s="30"/>
      <c r="Q52" s="30"/>
      <c r="R52" s="6">
        <v>0</v>
      </c>
      <c r="S52" s="30" t="s">
        <v>387</v>
      </c>
      <c r="T52" s="30"/>
      <c r="U52" s="35"/>
      <c r="V52" s="415">
        <v>137</v>
      </c>
      <c r="W52" s="211" t="str">
        <f t="shared" si="0"/>
        <v>✔</v>
      </c>
      <c r="Y52" s="1252"/>
      <c r="Z52" s="25"/>
      <c r="AA52" s="25"/>
      <c r="AB52" s="25"/>
      <c r="AC52" s="25"/>
      <c r="AD52" s="25"/>
    </row>
    <row r="53" spans="1:30" ht="20.100000000000001" customHeight="1" thickBot="1" x14ac:dyDescent="0.2">
      <c r="A53" s="28"/>
      <c r="B53" s="29"/>
      <c r="C53" s="32" t="s">
        <v>367</v>
      </c>
      <c r="D53" s="29"/>
      <c r="E53" s="29"/>
      <c r="F53" s="30"/>
      <c r="G53" s="433"/>
      <c r="H53" s="380"/>
      <c r="I53" s="321">
        <v>0</v>
      </c>
      <c r="J53" s="30" t="s">
        <v>387</v>
      </c>
      <c r="K53" s="30"/>
      <c r="L53" s="30"/>
      <c r="M53" s="30"/>
      <c r="N53" s="30"/>
      <c r="O53" s="30"/>
      <c r="P53" s="30"/>
      <c r="Q53" s="30"/>
      <c r="R53" s="6">
        <v>34</v>
      </c>
      <c r="S53" s="30" t="s">
        <v>387</v>
      </c>
      <c r="T53" s="30"/>
      <c r="U53" s="35"/>
      <c r="V53" s="415">
        <v>138</v>
      </c>
      <c r="W53" s="211" t="str">
        <f t="shared" si="0"/>
        <v>✔</v>
      </c>
      <c r="Y53" s="1252"/>
      <c r="Z53" s="25"/>
      <c r="AA53" s="25"/>
      <c r="AB53" s="25"/>
      <c r="AC53" s="25"/>
      <c r="AD53" s="25"/>
    </row>
    <row r="54" spans="1:30" ht="20.100000000000001" customHeight="1" thickBot="1" x14ac:dyDescent="0.2">
      <c r="A54" s="28"/>
      <c r="B54" s="29"/>
      <c r="C54" s="32" t="s">
        <v>368</v>
      </c>
      <c r="D54" s="29"/>
      <c r="E54" s="29"/>
      <c r="F54" s="30"/>
      <c r="G54" s="433"/>
      <c r="H54" s="380"/>
      <c r="I54" s="321">
        <v>1.54</v>
      </c>
      <c r="J54" s="30" t="s">
        <v>387</v>
      </c>
      <c r="K54" s="30"/>
      <c r="L54" s="30"/>
      <c r="M54" s="30"/>
      <c r="N54" s="30"/>
      <c r="O54" s="30"/>
      <c r="P54" s="30"/>
      <c r="Q54" s="30"/>
      <c r="R54" s="6">
        <v>43</v>
      </c>
      <c r="S54" s="30" t="s">
        <v>387</v>
      </c>
      <c r="T54" s="30"/>
      <c r="U54" s="35"/>
      <c r="V54" s="415">
        <v>139</v>
      </c>
      <c r="W54" s="211" t="str">
        <f t="shared" si="0"/>
        <v>✔</v>
      </c>
      <c r="Y54" s="1252"/>
      <c r="Z54" s="25"/>
      <c r="AA54" s="25"/>
      <c r="AB54" s="25"/>
      <c r="AC54" s="25"/>
      <c r="AD54" s="25"/>
    </row>
    <row r="55" spans="1:30" ht="20.100000000000001" customHeight="1" thickBot="1" x14ac:dyDescent="0.2">
      <c r="A55" s="28"/>
      <c r="B55" s="29"/>
      <c r="C55" s="32" t="s">
        <v>369</v>
      </c>
      <c r="D55" s="29"/>
      <c r="E55" s="29"/>
      <c r="F55" s="30"/>
      <c r="G55" s="433"/>
      <c r="H55" s="380"/>
      <c r="I55" s="321">
        <v>0</v>
      </c>
      <c r="J55" s="30" t="s">
        <v>387</v>
      </c>
      <c r="K55" s="30"/>
      <c r="L55" s="30"/>
      <c r="M55" s="30"/>
      <c r="N55" s="30"/>
      <c r="O55" s="30"/>
      <c r="P55" s="30"/>
      <c r="Q55" s="30"/>
      <c r="R55" s="6">
        <v>0</v>
      </c>
      <c r="S55" s="30" t="s">
        <v>387</v>
      </c>
      <c r="T55" s="30"/>
      <c r="U55" s="35"/>
      <c r="V55" s="415">
        <v>140</v>
      </c>
      <c r="W55" s="211" t="str">
        <f t="shared" si="0"/>
        <v>✔</v>
      </c>
      <c r="Y55" s="1252"/>
      <c r="Z55" s="25"/>
      <c r="AA55" s="25"/>
      <c r="AB55" s="25"/>
      <c r="AC55" s="25"/>
      <c r="AD55" s="25"/>
    </row>
    <row r="56" spans="1:30" ht="20.100000000000001" customHeight="1" thickBot="1" x14ac:dyDescent="0.2">
      <c r="A56" s="28"/>
      <c r="B56" s="29"/>
      <c r="C56" s="32" t="s">
        <v>360</v>
      </c>
      <c r="D56" s="29"/>
      <c r="E56" s="29"/>
      <c r="F56" s="30"/>
      <c r="G56" s="433"/>
      <c r="H56" s="380"/>
      <c r="I56" s="321">
        <v>0</v>
      </c>
      <c r="J56" s="30" t="s">
        <v>387</v>
      </c>
      <c r="K56" s="30"/>
      <c r="L56" s="30"/>
      <c r="M56" s="30"/>
      <c r="N56" s="30"/>
      <c r="O56" s="30"/>
      <c r="P56" s="30"/>
      <c r="Q56" s="30"/>
      <c r="R56" s="6">
        <v>11</v>
      </c>
      <c r="S56" s="30" t="s">
        <v>387</v>
      </c>
      <c r="T56" s="30"/>
      <c r="U56" s="35"/>
      <c r="V56" s="415">
        <v>141</v>
      </c>
      <c r="W56" s="211" t="str">
        <f t="shared" si="0"/>
        <v>✔</v>
      </c>
      <c r="Y56" s="1252"/>
      <c r="Z56" s="25"/>
      <c r="AA56" s="25"/>
      <c r="AB56" s="25"/>
      <c r="AC56" s="25"/>
      <c r="AD56" s="25"/>
    </row>
    <row r="57" spans="1:30" ht="20.100000000000001" customHeight="1" thickBot="1" x14ac:dyDescent="0.2">
      <c r="A57" s="28"/>
      <c r="B57" s="29"/>
      <c r="C57" s="32" t="s">
        <v>370</v>
      </c>
      <c r="D57" s="29"/>
      <c r="E57" s="29"/>
      <c r="F57" s="30"/>
      <c r="G57" s="433"/>
      <c r="H57" s="380"/>
      <c r="I57" s="321">
        <v>1.66</v>
      </c>
      <c r="J57" s="30" t="s">
        <v>387</v>
      </c>
      <c r="K57" s="30"/>
      <c r="L57" s="30"/>
      <c r="M57" s="30"/>
      <c r="N57" s="30"/>
      <c r="O57" s="30"/>
      <c r="P57" s="30"/>
      <c r="Q57" s="30"/>
      <c r="R57" s="6">
        <v>9</v>
      </c>
      <c r="S57" s="30" t="s">
        <v>387</v>
      </c>
      <c r="T57" s="30"/>
      <c r="U57" s="35"/>
      <c r="V57" s="415">
        <v>142</v>
      </c>
      <c r="W57" s="211" t="str">
        <f t="shared" si="0"/>
        <v>✔</v>
      </c>
      <c r="Y57" s="1252"/>
      <c r="Z57" s="25"/>
      <c r="AA57" s="25"/>
      <c r="AB57" s="25"/>
      <c r="AC57" s="25"/>
      <c r="AD57" s="25"/>
    </row>
    <row r="58" spans="1:30" ht="18" thickBot="1" x14ac:dyDescent="0.2">
      <c r="A58" s="28"/>
      <c r="B58" s="29"/>
      <c r="C58" s="32" t="s">
        <v>371</v>
      </c>
      <c r="D58" s="29"/>
      <c r="E58" s="29"/>
      <c r="F58" s="30"/>
      <c r="G58" s="433"/>
      <c r="H58" s="380"/>
      <c r="I58" s="321">
        <v>0</v>
      </c>
      <c r="J58" s="30" t="s">
        <v>387</v>
      </c>
      <c r="K58" s="30"/>
      <c r="L58" s="30"/>
      <c r="M58" s="30"/>
      <c r="N58" s="30"/>
      <c r="O58" s="30"/>
      <c r="P58" s="30"/>
      <c r="Q58" s="30"/>
      <c r="R58" s="6">
        <v>0</v>
      </c>
      <c r="S58" s="30" t="s">
        <v>387</v>
      </c>
      <c r="T58" s="30"/>
      <c r="U58" s="35"/>
      <c r="V58" s="415">
        <v>143</v>
      </c>
      <c r="W58" s="211" t="str">
        <f t="shared" si="0"/>
        <v>✔</v>
      </c>
      <c r="Y58" s="1252"/>
      <c r="Z58" s="25"/>
      <c r="AA58" s="25"/>
      <c r="AB58" s="25"/>
      <c r="AC58" s="25"/>
      <c r="AD58" s="25"/>
    </row>
    <row r="59" spans="1:30" ht="20.100000000000001" customHeight="1" thickBot="1" x14ac:dyDescent="0.2">
      <c r="A59" s="28"/>
      <c r="B59" s="29"/>
      <c r="C59" s="29" t="s">
        <v>317</v>
      </c>
      <c r="D59" s="29"/>
      <c r="E59" s="29"/>
      <c r="F59" s="30"/>
      <c r="G59" s="433"/>
      <c r="H59" s="13"/>
      <c r="I59" s="321">
        <v>0</v>
      </c>
      <c r="J59" s="30" t="s">
        <v>387</v>
      </c>
      <c r="K59" s="30"/>
      <c r="L59" s="30"/>
      <c r="M59" s="30"/>
      <c r="N59" s="30"/>
      <c r="O59" s="30"/>
      <c r="P59" s="30"/>
      <c r="Q59" s="30"/>
      <c r="R59" s="6">
        <v>9</v>
      </c>
      <c r="S59" s="30" t="s">
        <v>387</v>
      </c>
      <c r="T59" s="30"/>
      <c r="U59" s="35"/>
      <c r="V59" s="415">
        <v>144</v>
      </c>
      <c r="W59" s="211" t="str">
        <f t="shared" si="0"/>
        <v>✔</v>
      </c>
      <c r="Y59" s="1252"/>
      <c r="Z59" s="25"/>
      <c r="AA59" s="25"/>
      <c r="AB59" s="25"/>
      <c r="AC59" s="25"/>
      <c r="AD59" s="25"/>
    </row>
    <row r="60" spans="1:30" ht="20.100000000000001" customHeight="1" thickBot="1" x14ac:dyDescent="0.2">
      <c r="A60" s="28"/>
      <c r="B60" s="29"/>
      <c r="C60" s="32" t="s">
        <v>237</v>
      </c>
      <c r="D60" s="29"/>
      <c r="E60" s="29"/>
      <c r="F60" s="30"/>
      <c r="G60" s="433"/>
      <c r="H60" s="380"/>
      <c r="I60" s="321">
        <v>0</v>
      </c>
      <c r="J60" s="30" t="s">
        <v>387</v>
      </c>
      <c r="K60" s="30"/>
      <c r="L60" s="30"/>
      <c r="M60" s="30"/>
      <c r="N60" s="30"/>
      <c r="O60" s="30"/>
      <c r="P60" s="30"/>
      <c r="Q60" s="30"/>
      <c r="R60" s="6">
        <v>0</v>
      </c>
      <c r="S60" s="30" t="s">
        <v>387</v>
      </c>
      <c r="T60" s="30"/>
      <c r="U60" s="35"/>
      <c r="V60" s="415">
        <v>145</v>
      </c>
      <c r="W60" s="211" t="str">
        <f t="shared" si="0"/>
        <v>✔</v>
      </c>
      <c r="Y60" s="1252"/>
      <c r="Z60" s="25"/>
      <c r="AA60" s="25"/>
      <c r="AB60" s="25"/>
      <c r="AC60" s="25"/>
      <c r="AD60" s="25"/>
    </row>
    <row r="61" spans="1:30" ht="20.100000000000001" customHeight="1" thickBot="1" x14ac:dyDescent="0.2">
      <c r="A61" s="28"/>
      <c r="B61" s="29"/>
      <c r="C61" s="32" t="s">
        <v>892</v>
      </c>
      <c r="D61" s="29"/>
      <c r="E61" s="29"/>
      <c r="F61" s="30"/>
      <c r="G61" s="433"/>
      <c r="H61" s="380"/>
      <c r="I61" s="321">
        <v>0.83</v>
      </c>
      <c r="J61" s="30" t="s">
        <v>387</v>
      </c>
      <c r="K61" s="30"/>
      <c r="L61" s="30"/>
      <c r="M61" s="30"/>
      <c r="N61" s="30"/>
      <c r="O61" s="30"/>
      <c r="P61" s="30"/>
      <c r="Q61" s="30"/>
      <c r="R61" s="6">
        <v>6</v>
      </c>
      <c r="S61" s="30" t="s">
        <v>387</v>
      </c>
      <c r="T61" s="30"/>
      <c r="U61" s="35"/>
      <c r="V61" s="415">
        <v>146</v>
      </c>
      <c r="W61" s="211" t="str">
        <f t="shared" si="0"/>
        <v>✔</v>
      </c>
      <c r="Y61" s="1252"/>
      <c r="Z61" s="25"/>
      <c r="AA61" s="25"/>
      <c r="AB61" s="25"/>
      <c r="AC61" s="25"/>
      <c r="AD61" s="25"/>
    </row>
    <row r="62" spans="1:30" ht="20.100000000000001" customHeight="1" thickBot="1" x14ac:dyDescent="0.2">
      <c r="A62" s="28"/>
      <c r="B62" s="29"/>
      <c r="C62" s="32" t="s">
        <v>301</v>
      </c>
      <c r="D62" s="29"/>
      <c r="E62" s="29"/>
      <c r="F62" s="30"/>
      <c r="G62" s="433"/>
      <c r="H62" s="380"/>
      <c r="I62" s="321">
        <v>0</v>
      </c>
      <c r="J62" s="30" t="s">
        <v>387</v>
      </c>
      <c r="K62" s="30"/>
      <c r="L62" s="30"/>
      <c r="M62" s="30"/>
      <c r="N62" s="30"/>
      <c r="O62" s="30"/>
      <c r="P62" s="30"/>
      <c r="Q62" s="30"/>
      <c r="R62" s="6">
        <v>0</v>
      </c>
      <c r="S62" s="30" t="s">
        <v>387</v>
      </c>
      <c r="T62" s="30"/>
      <c r="U62" s="35"/>
      <c r="V62" s="415">
        <v>147</v>
      </c>
      <c r="W62" s="211" t="str">
        <f t="shared" si="0"/>
        <v>✔</v>
      </c>
      <c r="Y62" s="1252"/>
      <c r="Z62" s="25"/>
      <c r="AA62" s="25"/>
      <c r="AB62" s="25"/>
      <c r="AC62" s="25"/>
      <c r="AD62" s="25"/>
    </row>
    <row r="63" spans="1:30" ht="20.100000000000001" customHeight="1" x14ac:dyDescent="0.15">
      <c r="A63" s="28"/>
      <c r="B63" s="29"/>
      <c r="C63" s="32"/>
      <c r="D63" s="29"/>
      <c r="E63" s="29"/>
      <c r="F63" s="30"/>
      <c r="G63" s="490"/>
      <c r="H63" s="380"/>
      <c r="I63" s="51"/>
      <c r="J63" s="12"/>
      <c r="K63" s="12"/>
      <c r="L63" s="12"/>
      <c r="M63" s="12"/>
      <c r="N63" s="12"/>
      <c r="O63" s="12"/>
      <c r="P63" s="12"/>
      <c r="Q63" s="12"/>
      <c r="R63" s="22"/>
      <c r="S63" s="12"/>
      <c r="T63" s="30"/>
      <c r="U63" s="35"/>
      <c r="V63" s="415">
        <v>148</v>
      </c>
      <c r="Y63" s="1252"/>
      <c r="Z63" s="25"/>
      <c r="AA63" s="25"/>
      <c r="AB63" s="25"/>
      <c r="AC63" s="25"/>
      <c r="AD63" s="25"/>
    </row>
    <row r="64" spans="1:30" ht="17.25" x14ac:dyDescent="0.15">
      <c r="A64" s="28"/>
      <c r="B64" s="29" t="s">
        <v>464</v>
      </c>
      <c r="C64" s="57"/>
      <c r="D64" s="58"/>
      <c r="E64" s="58"/>
      <c r="F64" s="58"/>
      <c r="G64" s="58"/>
      <c r="H64" s="58"/>
      <c r="I64" s="47" t="s">
        <v>332</v>
      </c>
      <c r="J64" s="29"/>
      <c r="K64" s="29"/>
      <c r="L64" s="29"/>
      <c r="M64" s="29"/>
      <c r="N64" s="29"/>
      <c r="O64" s="29"/>
      <c r="P64" s="29"/>
      <c r="Q64" s="29"/>
      <c r="R64" s="47" t="s">
        <v>343</v>
      </c>
      <c r="S64" s="12"/>
      <c r="T64" s="30"/>
      <c r="U64" s="35"/>
      <c r="V64" s="415">
        <v>149</v>
      </c>
      <c r="Y64" s="1252"/>
      <c r="Z64" s="25"/>
      <c r="AA64" s="25"/>
      <c r="AB64" s="25"/>
      <c r="AC64" s="25"/>
      <c r="AD64" s="25"/>
    </row>
    <row r="65" spans="1:30" ht="18" thickBot="1" x14ac:dyDescent="0.2">
      <c r="A65" s="28"/>
      <c r="B65" s="29" t="s">
        <v>136</v>
      </c>
      <c r="C65" s="59"/>
      <c r="D65" s="60"/>
      <c r="E65" s="60"/>
      <c r="F65" s="60"/>
      <c r="G65" s="60"/>
      <c r="H65" s="61"/>
      <c r="I65" s="47" t="s">
        <v>311</v>
      </c>
      <c r="J65" s="12"/>
      <c r="K65" s="12"/>
      <c r="L65" s="12"/>
      <c r="M65" s="12"/>
      <c r="N65" s="12"/>
      <c r="O65" s="12"/>
      <c r="P65" s="12"/>
      <c r="Q65" s="12"/>
      <c r="R65" s="47"/>
      <c r="S65" s="12"/>
      <c r="T65" s="30"/>
      <c r="U65" s="35"/>
      <c r="V65" s="415">
        <v>150</v>
      </c>
      <c r="Y65" s="1252"/>
      <c r="Z65" s="25"/>
      <c r="AA65" s="25"/>
      <c r="AB65" s="25"/>
      <c r="AC65" s="25"/>
      <c r="AD65" s="25"/>
    </row>
    <row r="66" spans="1:30" ht="20.100000000000001" customHeight="1" thickBot="1" x14ac:dyDescent="0.2">
      <c r="A66" s="28"/>
      <c r="B66" s="29"/>
      <c r="C66" s="29" t="s">
        <v>600</v>
      </c>
      <c r="D66" s="29"/>
      <c r="E66" s="29"/>
      <c r="F66" s="29"/>
      <c r="G66" s="433"/>
      <c r="H66" s="29"/>
      <c r="I66" s="321">
        <v>0</v>
      </c>
      <c r="J66" s="30" t="s">
        <v>387</v>
      </c>
      <c r="K66" s="30"/>
      <c r="L66" s="30"/>
      <c r="M66" s="30"/>
      <c r="N66" s="30"/>
      <c r="O66" s="30"/>
      <c r="P66" s="30"/>
      <c r="Q66" s="30"/>
      <c r="R66" s="265">
        <v>2</v>
      </c>
      <c r="S66" s="30" t="s">
        <v>386</v>
      </c>
      <c r="T66" s="30"/>
      <c r="U66" s="35"/>
      <c r="V66" s="415">
        <v>151</v>
      </c>
      <c r="W66" s="211" t="str">
        <f t="shared" ref="W66:W96" si="1">IF(OR(I66="",R66=""),"未入力あり","✔")</f>
        <v>✔</v>
      </c>
      <c r="Y66" s="1252"/>
      <c r="Z66" s="25"/>
      <c r="AA66" s="25"/>
      <c r="AB66" s="25"/>
      <c r="AC66" s="25"/>
      <c r="AD66" s="25"/>
    </row>
    <row r="67" spans="1:30" ht="20.100000000000001" customHeight="1" thickBot="1" x14ac:dyDescent="0.2">
      <c r="A67" s="28"/>
      <c r="B67" s="29"/>
      <c r="C67" s="29" t="s">
        <v>569</v>
      </c>
      <c r="D67" s="29"/>
      <c r="E67" s="29"/>
      <c r="F67" s="29"/>
      <c r="G67" s="433"/>
      <c r="H67" s="29"/>
      <c r="I67" s="321">
        <v>0</v>
      </c>
      <c r="J67" s="30" t="s">
        <v>387</v>
      </c>
      <c r="K67" s="30"/>
      <c r="L67" s="30"/>
      <c r="M67" s="30"/>
      <c r="N67" s="30"/>
      <c r="O67" s="30"/>
      <c r="P67" s="30"/>
      <c r="Q67" s="30"/>
      <c r="R67" s="265">
        <v>1</v>
      </c>
      <c r="S67" s="30" t="s">
        <v>386</v>
      </c>
      <c r="T67" s="30"/>
      <c r="U67" s="35"/>
      <c r="V67" s="415">
        <v>152</v>
      </c>
      <c r="W67" s="211" t="str">
        <f t="shared" si="1"/>
        <v>✔</v>
      </c>
      <c r="Y67" s="1253"/>
      <c r="Z67" s="25"/>
      <c r="AA67" s="25"/>
      <c r="AB67" s="25"/>
      <c r="AC67" s="25"/>
      <c r="AD67" s="25"/>
    </row>
    <row r="68" spans="1:30" ht="19.5" customHeight="1" thickBot="1" x14ac:dyDescent="0.2">
      <c r="A68" s="28"/>
      <c r="B68" s="29"/>
      <c r="C68" s="29" t="s">
        <v>507</v>
      </c>
      <c r="D68" s="29"/>
      <c r="E68" s="29"/>
      <c r="F68" s="29"/>
      <c r="G68" s="433"/>
      <c r="H68" s="29"/>
      <c r="I68" s="321">
        <v>0</v>
      </c>
      <c r="J68" s="30" t="s">
        <v>387</v>
      </c>
      <c r="K68" s="30"/>
      <c r="L68" s="30"/>
      <c r="M68" s="30"/>
      <c r="N68" s="30"/>
      <c r="O68" s="30"/>
      <c r="P68" s="30"/>
      <c r="Q68" s="30"/>
      <c r="R68" s="265">
        <v>3</v>
      </c>
      <c r="S68" s="30" t="s">
        <v>386</v>
      </c>
      <c r="T68" s="30"/>
      <c r="U68" s="35"/>
      <c r="V68" s="415">
        <v>153</v>
      </c>
      <c r="W68" s="211" t="str">
        <f t="shared" si="1"/>
        <v>✔</v>
      </c>
      <c r="Y68" s="1252"/>
      <c r="Z68" s="25"/>
      <c r="AA68" s="25"/>
      <c r="AB68" s="25"/>
      <c r="AC68" s="25"/>
      <c r="AD68" s="25"/>
    </row>
    <row r="69" spans="1:30" ht="39" customHeight="1" thickBot="1" x14ac:dyDescent="0.2">
      <c r="A69" s="28"/>
      <c r="B69" s="29"/>
      <c r="C69" s="1394" t="s">
        <v>465</v>
      </c>
      <c r="D69" s="1394"/>
      <c r="E69" s="1394"/>
      <c r="F69" s="1394"/>
      <c r="G69" s="1394"/>
      <c r="H69" s="1397"/>
      <c r="I69" s="321">
        <v>0</v>
      </c>
      <c r="J69" s="30" t="s">
        <v>387</v>
      </c>
      <c r="K69" s="30"/>
      <c r="L69" s="30"/>
      <c r="M69" s="30"/>
      <c r="N69" s="30"/>
      <c r="O69" s="30"/>
      <c r="P69" s="30"/>
      <c r="Q69" s="30"/>
      <c r="R69" s="265">
        <v>1</v>
      </c>
      <c r="S69" s="30" t="s">
        <v>386</v>
      </c>
      <c r="T69" s="30"/>
      <c r="U69" s="35"/>
      <c r="V69" s="415">
        <v>154</v>
      </c>
      <c r="W69" s="211" t="str">
        <f t="shared" si="1"/>
        <v>✔</v>
      </c>
      <c r="Y69" s="1252"/>
      <c r="Z69" s="25"/>
      <c r="AA69" s="25"/>
      <c r="AB69" s="25"/>
      <c r="AC69" s="25"/>
      <c r="AD69" s="25"/>
    </row>
    <row r="70" spans="1:30" ht="19.5" customHeight="1" thickBot="1" x14ac:dyDescent="0.2">
      <c r="A70" s="28"/>
      <c r="B70" s="29"/>
      <c r="C70" s="15" t="s">
        <v>581</v>
      </c>
      <c r="D70" s="15"/>
      <c r="E70" s="15"/>
      <c r="F70" s="10"/>
      <c r="G70" s="16"/>
      <c r="H70" s="17"/>
      <c r="I70" s="321">
        <v>0</v>
      </c>
      <c r="J70" s="30" t="s">
        <v>387</v>
      </c>
      <c r="K70" s="30"/>
      <c r="L70" s="30"/>
      <c r="M70" s="30"/>
      <c r="N70" s="30"/>
      <c r="O70" s="30"/>
      <c r="P70" s="30"/>
      <c r="Q70" s="30"/>
      <c r="R70" s="265">
        <v>1</v>
      </c>
      <c r="S70" s="30" t="s">
        <v>387</v>
      </c>
      <c r="T70" s="30"/>
      <c r="U70" s="35"/>
      <c r="V70" s="415">
        <v>155</v>
      </c>
      <c r="W70" s="211" t="str">
        <f t="shared" si="1"/>
        <v>✔</v>
      </c>
      <c r="Y70" s="1252"/>
      <c r="Z70" s="25"/>
      <c r="AA70" s="25"/>
      <c r="AB70" s="25"/>
      <c r="AC70" s="25"/>
      <c r="AD70" s="25"/>
    </row>
    <row r="71" spans="1:30" ht="20.100000000000001" customHeight="1" thickBot="1" x14ac:dyDescent="0.2">
      <c r="A71" s="28"/>
      <c r="B71" s="29"/>
      <c r="C71" s="15" t="s">
        <v>508</v>
      </c>
      <c r="D71" s="29"/>
      <c r="E71" s="29"/>
      <c r="F71" s="29"/>
      <c r="G71" s="433"/>
      <c r="H71" s="29"/>
      <c r="I71" s="321">
        <v>0</v>
      </c>
      <c r="J71" s="30" t="s">
        <v>387</v>
      </c>
      <c r="K71" s="30"/>
      <c r="L71" s="30"/>
      <c r="M71" s="30"/>
      <c r="N71" s="30"/>
      <c r="O71" s="30"/>
      <c r="P71" s="30"/>
      <c r="Q71" s="30"/>
      <c r="R71" s="265">
        <v>0</v>
      </c>
      <c r="S71" s="30" t="s">
        <v>386</v>
      </c>
      <c r="T71" s="30"/>
      <c r="U71" s="35"/>
      <c r="V71" s="415">
        <v>156</v>
      </c>
      <c r="W71" s="211" t="str">
        <f t="shared" si="1"/>
        <v>✔</v>
      </c>
      <c r="Y71" s="1252"/>
      <c r="Z71" s="25"/>
      <c r="AA71" s="25"/>
      <c r="AB71" s="25"/>
      <c r="AC71" s="25"/>
      <c r="AD71" s="25"/>
    </row>
    <row r="72" spans="1:30" ht="20.100000000000001" customHeight="1" thickBot="1" x14ac:dyDescent="0.2">
      <c r="A72" s="28"/>
      <c r="B72" s="29"/>
      <c r="C72" s="29" t="s">
        <v>509</v>
      </c>
      <c r="D72" s="29"/>
      <c r="E72" s="29"/>
      <c r="F72" s="29"/>
      <c r="G72" s="433"/>
      <c r="H72" s="29"/>
      <c r="I72" s="321">
        <v>0</v>
      </c>
      <c r="J72" s="30" t="s">
        <v>387</v>
      </c>
      <c r="K72" s="30"/>
      <c r="L72" s="30"/>
      <c r="M72" s="30"/>
      <c r="N72" s="30"/>
      <c r="O72" s="30"/>
      <c r="P72" s="30"/>
      <c r="Q72" s="30"/>
      <c r="R72" s="265">
        <v>4</v>
      </c>
      <c r="S72" s="30" t="s">
        <v>386</v>
      </c>
      <c r="T72" s="30"/>
      <c r="U72" s="35"/>
      <c r="V72" s="415">
        <v>157</v>
      </c>
      <c r="W72" s="211" t="str">
        <f t="shared" si="1"/>
        <v>✔</v>
      </c>
      <c r="Y72" s="1252"/>
      <c r="Z72" s="25"/>
      <c r="AA72" s="25"/>
      <c r="AB72" s="25"/>
      <c r="AC72" s="25"/>
      <c r="AD72" s="25"/>
    </row>
    <row r="73" spans="1:30" ht="20.100000000000001" customHeight="1" thickBot="1" x14ac:dyDescent="0.2">
      <c r="A73" s="28"/>
      <c r="B73" s="29"/>
      <c r="C73" s="29" t="s">
        <v>510</v>
      </c>
      <c r="D73" s="29"/>
      <c r="E73" s="29"/>
      <c r="F73" s="29"/>
      <c r="G73" s="433"/>
      <c r="H73" s="29"/>
      <c r="I73" s="321">
        <v>0</v>
      </c>
      <c r="J73" s="30" t="s">
        <v>387</v>
      </c>
      <c r="K73" s="30"/>
      <c r="L73" s="30"/>
      <c r="M73" s="30"/>
      <c r="N73" s="30"/>
      <c r="O73" s="30"/>
      <c r="P73" s="30"/>
      <c r="Q73" s="30"/>
      <c r="R73" s="265">
        <v>1</v>
      </c>
      <c r="S73" s="30" t="s">
        <v>386</v>
      </c>
      <c r="T73" s="30"/>
      <c r="U73" s="35"/>
      <c r="V73" s="415">
        <v>158</v>
      </c>
      <c r="W73" s="211" t="str">
        <f t="shared" si="1"/>
        <v>✔</v>
      </c>
      <c r="Y73" s="1252"/>
      <c r="Z73" s="25"/>
      <c r="AA73" s="25"/>
      <c r="AB73" s="25"/>
      <c r="AC73" s="25"/>
      <c r="AD73" s="25"/>
    </row>
    <row r="74" spans="1:30" ht="20.100000000000001" customHeight="1" thickBot="1" x14ac:dyDescent="0.2">
      <c r="A74" s="28"/>
      <c r="B74" s="29"/>
      <c r="C74" s="29" t="s">
        <v>511</v>
      </c>
      <c r="D74" s="29"/>
      <c r="E74" s="29"/>
      <c r="F74" s="29"/>
      <c r="G74" s="433"/>
      <c r="H74" s="29"/>
      <c r="I74" s="321">
        <v>0</v>
      </c>
      <c r="J74" s="30" t="s">
        <v>387</v>
      </c>
      <c r="K74" s="30"/>
      <c r="L74" s="30"/>
      <c r="M74" s="30"/>
      <c r="N74" s="30"/>
      <c r="O74" s="30"/>
      <c r="P74" s="30"/>
      <c r="Q74" s="30"/>
      <c r="R74" s="265">
        <v>6</v>
      </c>
      <c r="S74" s="30" t="s">
        <v>386</v>
      </c>
      <c r="T74" s="30"/>
      <c r="U74" s="35"/>
      <c r="V74" s="415">
        <v>159</v>
      </c>
      <c r="W74" s="211" t="str">
        <f t="shared" si="1"/>
        <v>✔</v>
      </c>
      <c r="Y74" s="1252"/>
      <c r="Z74" s="25"/>
      <c r="AA74" s="25"/>
      <c r="AB74" s="25"/>
      <c r="AC74" s="25"/>
      <c r="AD74" s="25"/>
    </row>
    <row r="75" spans="1:30" ht="20.100000000000001" customHeight="1" thickBot="1" x14ac:dyDescent="0.2">
      <c r="A75" s="28"/>
      <c r="B75" s="29"/>
      <c r="C75" s="29" t="s">
        <v>1184</v>
      </c>
      <c r="D75" s="29"/>
      <c r="E75" s="29"/>
      <c r="F75" s="29"/>
      <c r="G75" s="433"/>
      <c r="H75" s="29"/>
      <c r="I75" s="321">
        <v>0</v>
      </c>
      <c r="J75" s="30" t="s">
        <v>387</v>
      </c>
      <c r="K75" s="30"/>
      <c r="L75" s="30"/>
      <c r="M75" s="30"/>
      <c r="N75" s="30"/>
      <c r="O75" s="30"/>
      <c r="P75" s="30"/>
      <c r="Q75" s="30"/>
      <c r="R75" s="265">
        <v>0</v>
      </c>
      <c r="S75" s="30" t="s">
        <v>386</v>
      </c>
      <c r="T75" s="30"/>
      <c r="U75" s="35"/>
      <c r="V75" s="415">
        <v>161</v>
      </c>
      <c r="W75" s="211" t="str">
        <f t="shared" si="1"/>
        <v>✔</v>
      </c>
      <c r="Y75" s="1252"/>
      <c r="Z75" s="25"/>
      <c r="AA75" s="25"/>
      <c r="AB75" s="25"/>
      <c r="AC75" s="25"/>
      <c r="AD75" s="25"/>
    </row>
    <row r="76" spans="1:30" ht="20.100000000000001" customHeight="1" thickBot="1" x14ac:dyDescent="0.2">
      <c r="A76" s="28"/>
      <c r="B76" s="29"/>
      <c r="C76" s="29" t="s">
        <v>512</v>
      </c>
      <c r="D76" s="29"/>
      <c r="E76" s="29"/>
      <c r="F76" s="29"/>
      <c r="G76" s="433"/>
      <c r="H76" s="29"/>
      <c r="I76" s="321">
        <v>0</v>
      </c>
      <c r="J76" s="30" t="s">
        <v>387</v>
      </c>
      <c r="K76" s="30"/>
      <c r="L76" s="30"/>
      <c r="M76" s="30"/>
      <c r="N76" s="30"/>
      <c r="O76" s="30"/>
      <c r="P76" s="30"/>
      <c r="Q76" s="30"/>
      <c r="R76" s="265">
        <v>1</v>
      </c>
      <c r="S76" s="30" t="s">
        <v>386</v>
      </c>
      <c r="T76" s="30"/>
      <c r="U76" s="35"/>
      <c r="V76" s="415">
        <v>162</v>
      </c>
      <c r="W76" s="211" t="str">
        <f t="shared" si="1"/>
        <v>✔</v>
      </c>
      <c r="Y76" s="1252"/>
      <c r="Z76" s="25"/>
      <c r="AA76" s="25"/>
      <c r="AB76" s="25"/>
      <c r="AC76" s="25"/>
      <c r="AD76" s="25"/>
    </row>
    <row r="77" spans="1:30" ht="20.100000000000001" customHeight="1" thickBot="1" x14ac:dyDescent="0.2">
      <c r="A77" s="28"/>
      <c r="B77" s="29"/>
      <c r="C77" s="29" t="s">
        <v>513</v>
      </c>
      <c r="D77" s="29"/>
      <c r="E77" s="29"/>
      <c r="F77" s="29"/>
      <c r="G77" s="433"/>
      <c r="H77" s="29"/>
      <c r="I77" s="321">
        <v>0</v>
      </c>
      <c r="J77" s="30" t="s">
        <v>387</v>
      </c>
      <c r="K77" s="30"/>
      <c r="L77" s="30"/>
      <c r="M77" s="30"/>
      <c r="N77" s="30"/>
      <c r="O77" s="30"/>
      <c r="P77" s="30"/>
      <c r="Q77" s="30"/>
      <c r="R77" s="265">
        <v>9</v>
      </c>
      <c r="S77" s="30" t="s">
        <v>386</v>
      </c>
      <c r="T77" s="30"/>
      <c r="U77" s="35"/>
      <c r="V77" s="415">
        <v>163</v>
      </c>
      <c r="W77" s="211" t="str">
        <f t="shared" si="1"/>
        <v>✔</v>
      </c>
      <c r="Y77" s="1252"/>
      <c r="Z77" s="25"/>
      <c r="AA77" s="25"/>
      <c r="AB77" s="25"/>
      <c r="AC77" s="25"/>
      <c r="AD77" s="25"/>
    </row>
    <row r="78" spans="1:30" ht="20.100000000000001" customHeight="1" thickBot="1" x14ac:dyDescent="0.2">
      <c r="A78" s="28"/>
      <c r="B78" s="29"/>
      <c r="C78" s="29" t="s">
        <v>514</v>
      </c>
      <c r="D78" s="29"/>
      <c r="E78" s="29"/>
      <c r="F78" s="29"/>
      <c r="G78" s="433"/>
      <c r="H78" s="29"/>
      <c r="I78" s="321">
        <v>0</v>
      </c>
      <c r="J78" s="30" t="s">
        <v>387</v>
      </c>
      <c r="K78" s="30"/>
      <c r="L78" s="30"/>
      <c r="M78" s="30"/>
      <c r="N78" s="30"/>
      <c r="O78" s="30"/>
      <c r="P78" s="30"/>
      <c r="Q78" s="30"/>
      <c r="R78" s="265">
        <v>0</v>
      </c>
      <c r="S78" s="30" t="s">
        <v>386</v>
      </c>
      <c r="T78" s="30"/>
      <c r="U78" s="35"/>
      <c r="V78" s="415">
        <v>164</v>
      </c>
      <c r="W78" s="211" t="str">
        <f t="shared" si="1"/>
        <v>✔</v>
      </c>
      <c r="Y78" s="1252"/>
      <c r="Z78" s="25"/>
      <c r="AA78" s="25"/>
      <c r="AB78" s="25"/>
      <c r="AC78" s="25"/>
      <c r="AD78" s="25"/>
    </row>
    <row r="79" spans="1:30" ht="20.100000000000001" customHeight="1" thickBot="1" x14ac:dyDescent="0.2">
      <c r="A79" s="28"/>
      <c r="B79" s="29"/>
      <c r="C79" s="29" t="s">
        <v>515</v>
      </c>
      <c r="D79" s="29"/>
      <c r="E79" s="29"/>
      <c r="F79" s="30"/>
      <c r="G79" s="433"/>
      <c r="H79" s="433"/>
      <c r="I79" s="321">
        <v>0</v>
      </c>
      <c r="J79" s="30" t="s">
        <v>387</v>
      </c>
      <c r="K79" s="30"/>
      <c r="L79" s="30"/>
      <c r="M79" s="30"/>
      <c r="N79" s="30"/>
      <c r="O79" s="30"/>
      <c r="P79" s="30"/>
      <c r="Q79" s="30"/>
      <c r="R79" s="265">
        <v>0</v>
      </c>
      <c r="S79" s="30" t="s">
        <v>386</v>
      </c>
      <c r="T79" s="30"/>
      <c r="U79" s="35"/>
      <c r="V79" s="415">
        <v>165</v>
      </c>
      <c r="W79" s="211" t="str">
        <f t="shared" si="1"/>
        <v>✔</v>
      </c>
      <c r="Y79" s="1252"/>
      <c r="Z79" s="25"/>
      <c r="AA79" s="25"/>
      <c r="AB79" s="25"/>
      <c r="AC79" s="25"/>
      <c r="AD79" s="25"/>
    </row>
    <row r="80" spans="1:30" ht="20.100000000000001" customHeight="1" thickBot="1" x14ac:dyDescent="0.2">
      <c r="A80" s="28"/>
      <c r="B80" s="29"/>
      <c r="C80" s="29" t="s">
        <v>516</v>
      </c>
      <c r="D80" s="29"/>
      <c r="E80" s="29"/>
      <c r="F80" s="29"/>
      <c r="G80" s="433"/>
      <c r="H80" s="29"/>
      <c r="I80" s="321">
        <v>0</v>
      </c>
      <c r="J80" s="30" t="s">
        <v>387</v>
      </c>
      <c r="K80" s="30"/>
      <c r="L80" s="30"/>
      <c r="M80" s="30"/>
      <c r="N80" s="30"/>
      <c r="O80" s="30"/>
      <c r="P80" s="30"/>
      <c r="Q80" s="30"/>
      <c r="R80" s="265">
        <v>0</v>
      </c>
      <c r="S80" s="30" t="s">
        <v>386</v>
      </c>
      <c r="T80" s="30"/>
      <c r="U80" s="35"/>
      <c r="V80" s="415">
        <v>166</v>
      </c>
      <c r="W80" s="211" t="str">
        <f t="shared" si="1"/>
        <v>✔</v>
      </c>
      <c r="Y80" s="1252"/>
      <c r="Z80" s="25"/>
      <c r="AA80" s="25"/>
      <c r="AB80" s="25"/>
      <c r="AC80" s="25"/>
      <c r="AD80" s="25"/>
    </row>
    <row r="81" spans="1:30" ht="20.100000000000001" customHeight="1" thickBot="1" x14ac:dyDescent="0.2">
      <c r="A81" s="28"/>
      <c r="B81" s="29"/>
      <c r="C81" s="29" t="s">
        <v>517</v>
      </c>
      <c r="D81" s="29"/>
      <c r="E81" s="29"/>
      <c r="F81" s="29"/>
      <c r="G81" s="433"/>
      <c r="H81" s="29"/>
      <c r="I81" s="321">
        <v>0</v>
      </c>
      <c r="J81" s="30" t="s">
        <v>387</v>
      </c>
      <c r="K81" s="30"/>
      <c r="L81" s="30"/>
      <c r="M81" s="30"/>
      <c r="N81" s="30"/>
      <c r="O81" s="30"/>
      <c r="P81" s="30"/>
      <c r="Q81" s="30"/>
      <c r="R81" s="265">
        <v>10</v>
      </c>
      <c r="S81" s="30" t="s">
        <v>386</v>
      </c>
      <c r="T81" s="30"/>
      <c r="U81" s="35"/>
      <c r="V81" s="415">
        <v>167</v>
      </c>
      <c r="W81" s="211" t="str">
        <f t="shared" si="1"/>
        <v>✔</v>
      </c>
      <c r="Y81" s="1252"/>
      <c r="Z81" s="25"/>
      <c r="AA81" s="25"/>
      <c r="AB81" s="25"/>
      <c r="AC81" s="25"/>
      <c r="AD81" s="25"/>
    </row>
    <row r="82" spans="1:30" ht="20.100000000000001" customHeight="1" thickBot="1" x14ac:dyDescent="0.2">
      <c r="A82" s="28"/>
      <c r="B82" s="29"/>
      <c r="C82" s="29" t="s">
        <v>518</v>
      </c>
      <c r="D82" s="29"/>
      <c r="E82" s="29"/>
      <c r="F82" s="29"/>
      <c r="G82" s="433"/>
      <c r="H82" s="29"/>
      <c r="I82" s="321">
        <v>0</v>
      </c>
      <c r="J82" s="30" t="s">
        <v>387</v>
      </c>
      <c r="K82" s="30"/>
      <c r="L82" s="30"/>
      <c r="M82" s="30"/>
      <c r="N82" s="30"/>
      <c r="O82" s="30"/>
      <c r="P82" s="30"/>
      <c r="Q82" s="30"/>
      <c r="R82" s="265">
        <v>0</v>
      </c>
      <c r="S82" s="30" t="s">
        <v>386</v>
      </c>
      <c r="T82" s="30"/>
      <c r="U82" s="35"/>
      <c r="V82" s="415">
        <v>168</v>
      </c>
      <c r="W82" s="211" t="str">
        <f t="shared" si="1"/>
        <v>✔</v>
      </c>
      <c r="Y82" s="1252"/>
      <c r="Z82" s="25"/>
      <c r="AA82" s="25"/>
      <c r="AB82" s="25"/>
      <c r="AC82" s="25"/>
      <c r="AD82" s="25"/>
    </row>
    <row r="83" spans="1:30" ht="20.100000000000001" customHeight="1" thickBot="1" x14ac:dyDescent="0.2">
      <c r="A83" s="28"/>
      <c r="B83" s="29"/>
      <c r="C83" s="29" t="s">
        <v>519</v>
      </c>
      <c r="D83" s="29"/>
      <c r="E83" s="29"/>
      <c r="F83" s="29"/>
      <c r="G83" s="433"/>
      <c r="H83" s="29"/>
      <c r="I83" s="321">
        <v>0</v>
      </c>
      <c r="J83" s="30" t="s">
        <v>387</v>
      </c>
      <c r="K83" s="30"/>
      <c r="L83" s="30"/>
      <c r="M83" s="30"/>
      <c r="N83" s="30"/>
      <c r="O83" s="30"/>
      <c r="P83" s="30"/>
      <c r="Q83" s="30"/>
      <c r="R83" s="265">
        <v>0</v>
      </c>
      <c r="S83" s="30" t="s">
        <v>386</v>
      </c>
      <c r="T83" s="30"/>
      <c r="U83" s="35"/>
      <c r="V83" s="415">
        <v>169</v>
      </c>
      <c r="W83" s="211" t="str">
        <f t="shared" si="1"/>
        <v>✔</v>
      </c>
      <c r="Y83" s="1252"/>
      <c r="Z83" s="25"/>
      <c r="AA83" s="25"/>
      <c r="AB83" s="25"/>
      <c r="AC83" s="25"/>
      <c r="AD83" s="25"/>
    </row>
    <row r="84" spans="1:30" ht="20.100000000000001" customHeight="1" thickBot="1" x14ac:dyDescent="0.2">
      <c r="A84" s="28"/>
      <c r="B84" s="29"/>
      <c r="C84" s="29" t="s">
        <v>570</v>
      </c>
      <c r="D84" s="29"/>
      <c r="E84" s="29"/>
      <c r="F84" s="29"/>
      <c r="G84" s="433"/>
      <c r="H84" s="29"/>
      <c r="I84" s="321">
        <v>0</v>
      </c>
      <c r="J84" s="30" t="s">
        <v>387</v>
      </c>
      <c r="K84" s="30"/>
      <c r="L84" s="30"/>
      <c r="M84" s="30"/>
      <c r="N84" s="30"/>
      <c r="O84" s="30"/>
      <c r="P84" s="30"/>
      <c r="Q84" s="30"/>
      <c r="R84" s="265">
        <v>0</v>
      </c>
      <c r="S84" s="30" t="s">
        <v>386</v>
      </c>
      <c r="T84" s="30"/>
      <c r="U84" s="35"/>
      <c r="V84" s="415">
        <v>170</v>
      </c>
      <c r="W84" s="211" t="str">
        <f t="shared" si="1"/>
        <v>✔</v>
      </c>
      <c r="Y84" s="1252"/>
      <c r="Z84" s="25"/>
      <c r="AA84" s="25"/>
      <c r="AB84" s="25"/>
      <c r="AC84" s="25"/>
      <c r="AD84" s="25"/>
    </row>
    <row r="85" spans="1:30" ht="20.100000000000001" customHeight="1" thickBot="1" x14ac:dyDescent="0.2">
      <c r="A85" s="28"/>
      <c r="B85" s="29"/>
      <c r="C85" s="29" t="s">
        <v>520</v>
      </c>
      <c r="D85" s="29"/>
      <c r="E85" s="29"/>
      <c r="F85" s="29"/>
      <c r="G85" s="433"/>
      <c r="H85" s="29"/>
      <c r="I85" s="321">
        <v>0</v>
      </c>
      <c r="J85" s="30" t="s">
        <v>387</v>
      </c>
      <c r="K85" s="30"/>
      <c r="L85" s="30"/>
      <c r="M85" s="30"/>
      <c r="N85" s="30"/>
      <c r="O85" s="30"/>
      <c r="P85" s="30"/>
      <c r="Q85" s="30"/>
      <c r="R85" s="265">
        <v>1</v>
      </c>
      <c r="S85" s="30" t="s">
        <v>386</v>
      </c>
      <c r="T85" s="30"/>
      <c r="U85" s="35"/>
      <c r="V85" s="415">
        <v>171</v>
      </c>
      <c r="W85" s="211" t="str">
        <f t="shared" si="1"/>
        <v>✔</v>
      </c>
      <c r="Y85" s="1252"/>
      <c r="Z85" s="25"/>
      <c r="AA85" s="25"/>
      <c r="AB85" s="25"/>
      <c r="AC85" s="25"/>
      <c r="AD85" s="25"/>
    </row>
    <row r="86" spans="1:30" ht="20.100000000000001" customHeight="1" thickBot="1" x14ac:dyDescent="0.2">
      <c r="A86" s="28"/>
      <c r="B86" s="29"/>
      <c r="C86" s="29" t="s">
        <v>521</v>
      </c>
      <c r="D86" s="29"/>
      <c r="E86" s="29"/>
      <c r="F86" s="29"/>
      <c r="G86" s="433"/>
      <c r="H86" s="29"/>
      <c r="I86" s="321">
        <v>0</v>
      </c>
      <c r="J86" s="30" t="s">
        <v>387</v>
      </c>
      <c r="K86" s="30"/>
      <c r="L86" s="30"/>
      <c r="M86" s="30"/>
      <c r="N86" s="30"/>
      <c r="O86" s="30"/>
      <c r="P86" s="30"/>
      <c r="Q86" s="30"/>
      <c r="R86" s="265">
        <v>1</v>
      </c>
      <c r="S86" s="30" t="s">
        <v>386</v>
      </c>
      <c r="T86" s="30"/>
      <c r="U86" s="35"/>
      <c r="V86" s="415">
        <v>172</v>
      </c>
      <c r="W86" s="211" t="str">
        <f t="shared" si="1"/>
        <v>✔</v>
      </c>
      <c r="Y86" s="1252"/>
      <c r="Z86" s="25"/>
      <c r="AA86" s="25"/>
      <c r="AB86" s="25"/>
      <c r="AC86" s="25"/>
      <c r="AD86" s="25"/>
    </row>
    <row r="87" spans="1:30" ht="20.100000000000001" customHeight="1" thickBot="1" x14ac:dyDescent="0.2">
      <c r="A87" s="28"/>
      <c r="B87" s="29"/>
      <c r="C87" s="29" t="s">
        <v>522</v>
      </c>
      <c r="D87" s="29"/>
      <c r="E87" s="29"/>
      <c r="F87" s="29"/>
      <c r="G87" s="433"/>
      <c r="H87" s="29"/>
      <c r="I87" s="321">
        <v>0</v>
      </c>
      <c r="J87" s="30" t="s">
        <v>387</v>
      </c>
      <c r="K87" s="30"/>
      <c r="L87" s="30"/>
      <c r="M87" s="30"/>
      <c r="N87" s="30"/>
      <c r="O87" s="30"/>
      <c r="P87" s="30"/>
      <c r="Q87" s="30"/>
      <c r="R87" s="265">
        <v>21</v>
      </c>
      <c r="S87" s="30" t="s">
        <v>386</v>
      </c>
      <c r="T87" s="30"/>
      <c r="U87" s="35"/>
      <c r="V87" s="415">
        <v>173</v>
      </c>
      <c r="W87" s="211" t="str">
        <f t="shared" si="1"/>
        <v>✔</v>
      </c>
      <c r="Y87" s="1252"/>
      <c r="Z87" s="25"/>
      <c r="AA87" s="25"/>
      <c r="AB87" s="25"/>
      <c r="AC87" s="25"/>
      <c r="AD87" s="25"/>
    </row>
    <row r="88" spans="1:30" ht="20.100000000000001" customHeight="1" thickBot="1" x14ac:dyDescent="0.2">
      <c r="A88" s="28"/>
      <c r="B88" s="29"/>
      <c r="C88" s="29" t="s">
        <v>523</v>
      </c>
      <c r="D88" s="29"/>
      <c r="E88" s="29"/>
      <c r="F88" s="29"/>
      <c r="G88" s="433"/>
      <c r="H88" s="29"/>
      <c r="I88" s="321">
        <v>0</v>
      </c>
      <c r="J88" s="30" t="s">
        <v>387</v>
      </c>
      <c r="K88" s="30"/>
      <c r="L88" s="30"/>
      <c r="M88" s="30"/>
      <c r="N88" s="30"/>
      <c r="O88" s="30"/>
      <c r="P88" s="30"/>
      <c r="Q88" s="30"/>
      <c r="R88" s="265">
        <v>3</v>
      </c>
      <c r="S88" s="30" t="s">
        <v>386</v>
      </c>
      <c r="T88" s="30"/>
      <c r="U88" s="35"/>
      <c r="V88" s="415">
        <v>174</v>
      </c>
      <c r="W88" s="211" t="str">
        <f t="shared" si="1"/>
        <v>✔</v>
      </c>
      <c r="Y88" s="1252"/>
      <c r="Z88" s="25"/>
      <c r="AA88" s="25"/>
      <c r="AB88" s="25"/>
      <c r="AC88" s="25"/>
      <c r="AD88" s="25"/>
    </row>
    <row r="89" spans="1:30" ht="20.100000000000001" customHeight="1" thickBot="1" x14ac:dyDescent="0.2">
      <c r="A89" s="28"/>
      <c r="B89" s="29"/>
      <c r="C89" s="29" t="s">
        <v>571</v>
      </c>
      <c r="D89" s="29"/>
      <c r="E89" s="29"/>
      <c r="F89" s="29"/>
      <c r="G89" s="433"/>
      <c r="H89" s="29"/>
      <c r="I89" s="321">
        <v>0</v>
      </c>
      <c r="J89" s="30" t="s">
        <v>387</v>
      </c>
      <c r="K89" s="30"/>
      <c r="L89" s="30"/>
      <c r="M89" s="30"/>
      <c r="N89" s="30"/>
      <c r="O89" s="30"/>
      <c r="P89" s="30"/>
      <c r="Q89" s="30"/>
      <c r="R89" s="265">
        <v>5</v>
      </c>
      <c r="S89" s="30" t="s">
        <v>386</v>
      </c>
      <c r="T89" s="30"/>
      <c r="U89" s="35"/>
      <c r="V89" s="415">
        <v>175</v>
      </c>
      <c r="W89" s="211" t="str">
        <f t="shared" si="1"/>
        <v>✔</v>
      </c>
      <c r="Y89" s="1252"/>
      <c r="Z89" s="25"/>
      <c r="AA89" s="25"/>
      <c r="AB89" s="25"/>
      <c r="AC89" s="25"/>
      <c r="AD89" s="25"/>
    </row>
    <row r="90" spans="1:30" ht="20.100000000000001" customHeight="1" thickBot="1" x14ac:dyDescent="0.2">
      <c r="A90" s="28"/>
      <c r="B90" s="29"/>
      <c r="C90" s="29" t="s">
        <v>444</v>
      </c>
      <c r="D90" s="29"/>
      <c r="E90" s="29"/>
      <c r="F90" s="29"/>
      <c r="G90" s="433"/>
      <c r="H90" s="29"/>
      <c r="I90" s="321">
        <v>0</v>
      </c>
      <c r="J90" s="30" t="s">
        <v>387</v>
      </c>
      <c r="K90" s="30"/>
      <c r="L90" s="30"/>
      <c r="M90" s="30"/>
      <c r="N90" s="30"/>
      <c r="O90" s="30"/>
      <c r="P90" s="30"/>
      <c r="Q90" s="30"/>
      <c r="R90" s="265">
        <v>2</v>
      </c>
      <c r="S90" s="30" t="s">
        <v>386</v>
      </c>
      <c r="T90" s="30"/>
      <c r="U90" s="35"/>
      <c r="V90" s="415">
        <v>176</v>
      </c>
      <c r="W90" s="211" t="str">
        <f t="shared" si="1"/>
        <v>✔</v>
      </c>
      <c r="Y90" s="1252"/>
      <c r="Z90" s="25"/>
      <c r="AA90" s="25"/>
      <c r="AB90" s="25"/>
      <c r="AC90" s="25"/>
      <c r="AD90" s="25"/>
    </row>
    <row r="91" spans="1:30" ht="20.100000000000001" customHeight="1" thickBot="1" x14ac:dyDescent="0.2">
      <c r="A91" s="28"/>
      <c r="B91" s="29"/>
      <c r="C91" s="29" t="s">
        <v>524</v>
      </c>
      <c r="D91" s="29"/>
      <c r="E91" s="29"/>
      <c r="F91" s="29"/>
      <c r="G91" s="433"/>
      <c r="H91" s="29"/>
      <c r="I91" s="321">
        <v>0</v>
      </c>
      <c r="J91" s="30" t="s">
        <v>387</v>
      </c>
      <c r="K91" s="30"/>
      <c r="L91" s="30"/>
      <c r="M91" s="30"/>
      <c r="N91" s="30"/>
      <c r="O91" s="30"/>
      <c r="P91" s="30"/>
      <c r="Q91" s="30"/>
      <c r="R91" s="265">
        <v>3</v>
      </c>
      <c r="S91" s="30" t="s">
        <v>386</v>
      </c>
      <c r="T91" s="30"/>
      <c r="U91" s="35"/>
      <c r="V91" s="415">
        <v>177</v>
      </c>
      <c r="W91" s="211" t="str">
        <f t="shared" si="1"/>
        <v>✔</v>
      </c>
      <c r="Y91" s="1252"/>
      <c r="Z91" s="25"/>
      <c r="AA91" s="25"/>
      <c r="AB91" s="25"/>
      <c r="AC91" s="25"/>
      <c r="AD91" s="25"/>
    </row>
    <row r="92" spans="1:30" ht="20.100000000000001" customHeight="1" thickBot="1" x14ac:dyDescent="0.2">
      <c r="A92" s="28"/>
      <c r="B92" s="29"/>
      <c r="C92" s="29" t="s">
        <v>572</v>
      </c>
      <c r="D92" s="29"/>
      <c r="E92" s="29"/>
      <c r="F92" s="29"/>
      <c r="G92" s="433"/>
      <c r="H92" s="29"/>
      <c r="I92" s="321">
        <v>0</v>
      </c>
      <c r="J92" s="30" t="s">
        <v>387</v>
      </c>
      <c r="K92" s="30"/>
      <c r="L92" s="30"/>
      <c r="M92" s="30"/>
      <c r="N92" s="30"/>
      <c r="O92" s="30"/>
      <c r="P92" s="30"/>
      <c r="Q92" s="30"/>
      <c r="R92" s="265">
        <v>0</v>
      </c>
      <c r="S92" s="30" t="s">
        <v>386</v>
      </c>
      <c r="T92" s="30"/>
      <c r="U92" s="35"/>
      <c r="V92" s="415">
        <v>178</v>
      </c>
      <c r="W92" s="211" t="str">
        <f t="shared" si="1"/>
        <v>✔</v>
      </c>
      <c r="Y92" s="1252"/>
      <c r="Z92" s="25"/>
      <c r="AA92" s="25"/>
      <c r="AB92" s="25"/>
      <c r="AC92" s="25"/>
      <c r="AD92" s="25"/>
    </row>
    <row r="93" spans="1:30" ht="20.100000000000001" customHeight="1" thickBot="1" x14ac:dyDescent="0.2">
      <c r="A93" s="28"/>
      <c r="B93" s="29"/>
      <c r="C93" s="29" t="s">
        <v>525</v>
      </c>
      <c r="D93" s="29"/>
      <c r="E93" s="29"/>
      <c r="F93" s="29"/>
      <c r="G93" s="433"/>
      <c r="H93" s="29"/>
      <c r="I93" s="321">
        <v>0</v>
      </c>
      <c r="J93" s="30" t="s">
        <v>387</v>
      </c>
      <c r="K93" s="30"/>
      <c r="L93" s="30"/>
      <c r="M93" s="30"/>
      <c r="N93" s="30"/>
      <c r="O93" s="30"/>
      <c r="P93" s="30"/>
      <c r="Q93" s="30"/>
      <c r="R93" s="265">
        <v>8</v>
      </c>
      <c r="S93" s="30" t="s">
        <v>386</v>
      </c>
      <c r="T93" s="30"/>
      <c r="U93" s="35"/>
      <c r="V93" s="415">
        <v>179</v>
      </c>
      <c r="W93" s="211" t="str">
        <f t="shared" si="1"/>
        <v>✔</v>
      </c>
      <c r="Y93" s="1252"/>
      <c r="Z93" s="25"/>
      <c r="AA93" s="25"/>
      <c r="AB93" s="25"/>
      <c r="AC93" s="25"/>
      <c r="AD93" s="25"/>
    </row>
    <row r="94" spans="1:30" ht="20.100000000000001" customHeight="1" thickBot="1" x14ac:dyDescent="0.2">
      <c r="A94" s="28"/>
      <c r="B94" s="29"/>
      <c r="C94" s="29" t="s">
        <v>526</v>
      </c>
      <c r="D94" s="29"/>
      <c r="E94" s="29"/>
      <c r="F94" s="29"/>
      <c r="G94" s="433"/>
      <c r="H94" s="29"/>
      <c r="I94" s="321">
        <v>0</v>
      </c>
      <c r="J94" s="30" t="s">
        <v>387</v>
      </c>
      <c r="K94" s="30"/>
      <c r="L94" s="30"/>
      <c r="M94" s="30"/>
      <c r="N94" s="30"/>
      <c r="O94" s="30"/>
      <c r="P94" s="30"/>
      <c r="Q94" s="30"/>
      <c r="R94" s="265">
        <v>3</v>
      </c>
      <c r="S94" s="30" t="s">
        <v>386</v>
      </c>
      <c r="T94" s="30"/>
      <c r="U94" s="35"/>
      <c r="V94" s="415">
        <v>180</v>
      </c>
      <c r="W94" s="211" t="str">
        <f t="shared" si="1"/>
        <v>✔</v>
      </c>
      <c r="Y94" s="1252"/>
      <c r="Z94" s="25"/>
      <c r="AA94" s="25"/>
      <c r="AB94" s="25"/>
      <c r="AC94" s="25"/>
      <c r="AD94" s="25"/>
    </row>
    <row r="95" spans="1:30" ht="20.100000000000001" customHeight="1" thickBot="1" x14ac:dyDescent="0.2">
      <c r="A95" s="28"/>
      <c r="B95" s="29"/>
      <c r="C95" s="29" t="s">
        <v>527</v>
      </c>
      <c r="D95" s="29"/>
      <c r="E95" s="29"/>
      <c r="F95" s="29"/>
      <c r="G95" s="433"/>
      <c r="H95" s="29"/>
      <c r="I95" s="321">
        <v>0</v>
      </c>
      <c r="J95" s="30" t="s">
        <v>387</v>
      </c>
      <c r="K95" s="30"/>
      <c r="L95" s="30"/>
      <c r="M95" s="30"/>
      <c r="N95" s="30"/>
      <c r="O95" s="30"/>
      <c r="P95" s="30"/>
      <c r="Q95" s="30"/>
      <c r="R95" s="265">
        <v>0</v>
      </c>
      <c r="S95" s="30" t="s">
        <v>386</v>
      </c>
      <c r="T95" s="30"/>
      <c r="U95" s="35"/>
      <c r="V95" s="415">
        <v>181</v>
      </c>
      <c r="W95" s="211" t="str">
        <f t="shared" si="1"/>
        <v>✔</v>
      </c>
      <c r="Y95" s="1252"/>
      <c r="Z95" s="25"/>
      <c r="AA95" s="25"/>
      <c r="AB95" s="25"/>
      <c r="AC95" s="25"/>
      <c r="AD95" s="25"/>
    </row>
    <row r="96" spans="1:30" ht="20.100000000000001" customHeight="1" thickBot="1" x14ac:dyDescent="0.2">
      <c r="A96" s="28"/>
      <c r="B96" s="29"/>
      <c r="C96" s="29" t="s">
        <v>528</v>
      </c>
      <c r="D96" s="29"/>
      <c r="E96" s="29"/>
      <c r="F96" s="29"/>
      <c r="G96" s="433"/>
      <c r="H96" s="29"/>
      <c r="I96" s="321">
        <v>0</v>
      </c>
      <c r="J96" s="30" t="s">
        <v>387</v>
      </c>
      <c r="K96" s="30"/>
      <c r="L96" s="30"/>
      <c r="M96" s="30"/>
      <c r="N96" s="30"/>
      <c r="O96" s="30"/>
      <c r="P96" s="30"/>
      <c r="Q96" s="30"/>
      <c r="R96" s="265">
        <v>8</v>
      </c>
      <c r="S96" s="30" t="s">
        <v>386</v>
      </c>
      <c r="T96" s="30"/>
      <c r="U96" s="35"/>
      <c r="V96" s="415">
        <v>182</v>
      </c>
      <c r="W96" s="211" t="str">
        <f t="shared" si="1"/>
        <v>✔</v>
      </c>
      <c r="Y96" s="1252"/>
      <c r="Z96" s="25"/>
      <c r="AA96" s="25"/>
      <c r="AB96" s="25"/>
      <c r="AC96" s="25"/>
      <c r="AD96" s="25"/>
    </row>
    <row r="97" spans="1:30" ht="20.100000000000001" customHeight="1" thickBot="1" x14ac:dyDescent="0.2">
      <c r="A97" s="28"/>
      <c r="B97" s="29"/>
      <c r="C97" s="29" t="s">
        <v>529</v>
      </c>
      <c r="D97" s="29"/>
      <c r="E97" s="29"/>
      <c r="F97" s="29"/>
      <c r="G97" s="433"/>
      <c r="H97" s="29"/>
      <c r="I97" s="321">
        <v>0</v>
      </c>
      <c r="J97" s="30" t="s">
        <v>387</v>
      </c>
      <c r="K97" s="30"/>
      <c r="L97" s="30"/>
      <c r="M97" s="30"/>
      <c r="N97" s="30"/>
      <c r="O97" s="30"/>
      <c r="P97" s="30"/>
      <c r="Q97" s="30"/>
      <c r="R97" s="265">
        <v>0</v>
      </c>
      <c r="S97" s="30" t="s">
        <v>386</v>
      </c>
      <c r="T97" s="30"/>
      <c r="U97" s="35"/>
      <c r="V97" s="415">
        <v>183</v>
      </c>
      <c r="W97" s="211" t="str">
        <f t="shared" ref="W97:W128" si="2">IF(OR(I97="",R97=""),"未入力あり","✔")</f>
        <v>✔</v>
      </c>
      <c r="Y97" s="1252"/>
      <c r="Z97" s="25"/>
      <c r="AA97" s="25"/>
      <c r="AB97" s="25"/>
      <c r="AC97" s="25"/>
      <c r="AD97" s="25"/>
    </row>
    <row r="98" spans="1:30" ht="20.100000000000001" customHeight="1" thickBot="1" x14ac:dyDescent="0.2">
      <c r="A98" s="28"/>
      <c r="B98" s="29"/>
      <c r="C98" s="29" t="s">
        <v>530</v>
      </c>
      <c r="D98" s="29"/>
      <c r="E98" s="29"/>
      <c r="F98" s="29"/>
      <c r="G98" s="433"/>
      <c r="H98" s="29"/>
      <c r="I98" s="321">
        <v>0</v>
      </c>
      <c r="J98" s="30" t="s">
        <v>387</v>
      </c>
      <c r="K98" s="30"/>
      <c r="L98" s="30"/>
      <c r="M98" s="30"/>
      <c r="N98" s="30"/>
      <c r="O98" s="30"/>
      <c r="P98" s="30"/>
      <c r="Q98" s="30"/>
      <c r="R98" s="265">
        <v>2</v>
      </c>
      <c r="S98" s="30" t="s">
        <v>386</v>
      </c>
      <c r="T98" s="30"/>
      <c r="U98" s="35"/>
      <c r="V98" s="415">
        <v>184</v>
      </c>
      <c r="W98" s="211" t="str">
        <f t="shared" si="2"/>
        <v>✔</v>
      </c>
      <c r="Y98" s="1252"/>
      <c r="Z98" s="25"/>
      <c r="AA98" s="25"/>
      <c r="AB98" s="25"/>
      <c r="AC98" s="25"/>
      <c r="AD98" s="25"/>
    </row>
    <row r="99" spans="1:30" ht="19.5" customHeight="1" thickBot="1" x14ac:dyDescent="0.2">
      <c r="A99" s="28"/>
      <c r="B99" s="29"/>
      <c r="C99" s="29" t="s">
        <v>531</v>
      </c>
      <c r="D99" s="29"/>
      <c r="E99" s="29"/>
      <c r="F99" s="29"/>
      <c r="G99" s="433"/>
      <c r="H99" s="29"/>
      <c r="I99" s="321">
        <v>0</v>
      </c>
      <c r="J99" s="30" t="s">
        <v>387</v>
      </c>
      <c r="K99" s="30"/>
      <c r="L99" s="30"/>
      <c r="M99" s="30"/>
      <c r="N99" s="30"/>
      <c r="O99" s="30"/>
      <c r="P99" s="30"/>
      <c r="Q99" s="30"/>
      <c r="R99" s="265">
        <v>9</v>
      </c>
      <c r="S99" s="30" t="s">
        <v>386</v>
      </c>
      <c r="T99" s="30"/>
      <c r="U99" s="35"/>
      <c r="V99" s="415">
        <v>185</v>
      </c>
      <c r="W99" s="211" t="str">
        <f t="shared" si="2"/>
        <v>✔</v>
      </c>
      <c r="Y99" s="1252"/>
      <c r="Z99" s="25"/>
      <c r="AA99" s="25"/>
      <c r="AB99" s="25"/>
      <c r="AC99" s="25"/>
      <c r="AD99" s="25"/>
    </row>
    <row r="100" spans="1:30" ht="20.100000000000001" customHeight="1" thickBot="1" x14ac:dyDescent="0.2">
      <c r="A100" s="28"/>
      <c r="B100" s="29"/>
      <c r="C100" s="29" t="s">
        <v>532</v>
      </c>
      <c r="D100" s="29"/>
      <c r="E100" s="29"/>
      <c r="F100" s="29"/>
      <c r="G100" s="433"/>
      <c r="H100" s="29"/>
      <c r="I100" s="321">
        <v>0</v>
      </c>
      <c r="J100" s="30" t="s">
        <v>387</v>
      </c>
      <c r="K100" s="30"/>
      <c r="L100" s="30"/>
      <c r="M100" s="30"/>
      <c r="N100" s="30"/>
      <c r="O100" s="30"/>
      <c r="P100" s="30"/>
      <c r="Q100" s="30"/>
      <c r="R100" s="265">
        <v>9</v>
      </c>
      <c r="S100" s="30" t="s">
        <v>386</v>
      </c>
      <c r="T100" s="30"/>
      <c r="U100" s="35"/>
      <c r="V100" s="415">
        <v>186</v>
      </c>
      <c r="W100" s="211" t="str">
        <f t="shared" si="2"/>
        <v>✔</v>
      </c>
      <c r="Y100" s="1252"/>
      <c r="Z100" s="25"/>
      <c r="AA100" s="25"/>
      <c r="AB100" s="25"/>
      <c r="AC100" s="25"/>
      <c r="AD100" s="25"/>
    </row>
    <row r="101" spans="1:30" ht="20.100000000000001" customHeight="1" thickBot="1" x14ac:dyDescent="0.2">
      <c r="A101" s="28"/>
      <c r="B101" s="29"/>
      <c r="C101" s="29" t="s">
        <v>533</v>
      </c>
      <c r="D101" s="29"/>
      <c r="E101" s="29"/>
      <c r="F101" s="29"/>
      <c r="G101" s="433"/>
      <c r="H101" s="29"/>
      <c r="I101" s="321">
        <v>0</v>
      </c>
      <c r="J101" s="30" t="s">
        <v>387</v>
      </c>
      <c r="K101" s="30"/>
      <c r="L101" s="30"/>
      <c r="M101" s="30"/>
      <c r="N101" s="30"/>
      <c r="O101" s="30"/>
      <c r="P101" s="30"/>
      <c r="Q101" s="30"/>
      <c r="R101" s="265">
        <v>12</v>
      </c>
      <c r="S101" s="30" t="s">
        <v>386</v>
      </c>
      <c r="T101" s="30"/>
      <c r="U101" s="35"/>
      <c r="V101" s="415">
        <v>187</v>
      </c>
      <c r="W101" s="211" t="str">
        <f t="shared" si="2"/>
        <v>✔</v>
      </c>
      <c r="Y101" s="1252"/>
      <c r="Z101" s="25"/>
      <c r="AA101" s="25"/>
      <c r="AB101" s="25"/>
      <c r="AC101" s="25"/>
      <c r="AD101" s="25"/>
    </row>
    <row r="102" spans="1:30" ht="20.100000000000001" customHeight="1" thickBot="1" x14ac:dyDescent="0.2">
      <c r="A102" s="28"/>
      <c r="B102" s="29"/>
      <c r="C102" s="29" t="s">
        <v>534</v>
      </c>
      <c r="D102" s="29"/>
      <c r="E102" s="29"/>
      <c r="F102" s="29"/>
      <c r="G102" s="433"/>
      <c r="H102" s="29"/>
      <c r="I102" s="321">
        <v>0</v>
      </c>
      <c r="J102" s="30" t="s">
        <v>387</v>
      </c>
      <c r="K102" s="30"/>
      <c r="L102" s="30"/>
      <c r="M102" s="30"/>
      <c r="N102" s="30"/>
      <c r="O102" s="30"/>
      <c r="P102" s="30"/>
      <c r="Q102" s="30"/>
      <c r="R102" s="265">
        <v>3</v>
      </c>
      <c r="S102" s="30" t="s">
        <v>386</v>
      </c>
      <c r="T102" s="30"/>
      <c r="U102" s="35"/>
      <c r="V102" s="415">
        <v>188</v>
      </c>
      <c r="W102" s="211" t="str">
        <f t="shared" si="2"/>
        <v>✔</v>
      </c>
      <c r="Y102" s="1252"/>
      <c r="Z102" s="25"/>
      <c r="AA102" s="25"/>
      <c r="AB102" s="25"/>
      <c r="AC102" s="25"/>
      <c r="AD102" s="25"/>
    </row>
    <row r="103" spans="1:30" ht="20.100000000000001" customHeight="1" thickBot="1" x14ac:dyDescent="0.2">
      <c r="A103" s="28"/>
      <c r="B103" s="29"/>
      <c r="C103" s="29" t="s">
        <v>535</v>
      </c>
      <c r="D103" s="29"/>
      <c r="E103" s="29"/>
      <c r="F103" s="29"/>
      <c r="G103" s="433"/>
      <c r="H103" s="29"/>
      <c r="I103" s="321">
        <v>0</v>
      </c>
      <c r="J103" s="30" t="s">
        <v>387</v>
      </c>
      <c r="K103" s="30"/>
      <c r="L103" s="30"/>
      <c r="M103" s="30"/>
      <c r="N103" s="30"/>
      <c r="O103" s="30"/>
      <c r="P103" s="30"/>
      <c r="Q103" s="30"/>
      <c r="R103" s="265">
        <v>0</v>
      </c>
      <c r="S103" s="30" t="s">
        <v>386</v>
      </c>
      <c r="T103" s="29"/>
      <c r="U103" s="36"/>
      <c r="V103" s="415">
        <v>189</v>
      </c>
      <c r="W103" s="211" t="str">
        <f t="shared" si="2"/>
        <v>✔</v>
      </c>
      <c r="Y103" s="1252"/>
      <c r="Z103" s="25"/>
      <c r="AA103" s="25"/>
      <c r="AB103" s="25"/>
      <c r="AC103" s="25"/>
      <c r="AD103" s="25"/>
    </row>
    <row r="104" spans="1:30" ht="20.100000000000001" customHeight="1" thickBot="1" x14ac:dyDescent="0.2">
      <c r="A104" s="28"/>
      <c r="B104" s="29"/>
      <c r="C104" s="29" t="s">
        <v>536</v>
      </c>
      <c r="D104" s="29"/>
      <c r="E104" s="29"/>
      <c r="F104" s="29"/>
      <c r="G104" s="433"/>
      <c r="H104" s="418"/>
      <c r="I104" s="321">
        <v>0</v>
      </c>
      <c r="J104" s="30" t="s">
        <v>387</v>
      </c>
      <c r="K104" s="30"/>
      <c r="L104" s="30"/>
      <c r="M104" s="30"/>
      <c r="N104" s="30"/>
      <c r="O104" s="30"/>
      <c r="P104" s="30"/>
      <c r="Q104" s="30"/>
      <c r="R104" s="265">
        <v>0</v>
      </c>
      <c r="S104" s="30" t="s">
        <v>386</v>
      </c>
      <c r="T104" s="29"/>
      <c r="U104" s="36"/>
      <c r="V104" s="415">
        <v>190</v>
      </c>
      <c r="W104" s="211" t="str">
        <f t="shared" si="2"/>
        <v>✔</v>
      </c>
      <c r="Y104" s="1252"/>
      <c r="Z104" s="25"/>
      <c r="AA104" s="25"/>
      <c r="AB104" s="25"/>
      <c r="AC104" s="25"/>
      <c r="AD104" s="25"/>
    </row>
    <row r="105" spans="1:30" ht="20.100000000000001" customHeight="1" thickBot="1" x14ac:dyDescent="0.2">
      <c r="A105" s="28"/>
      <c r="B105" s="29"/>
      <c r="C105" s="29" t="s">
        <v>537</v>
      </c>
      <c r="D105" s="29"/>
      <c r="E105" s="29"/>
      <c r="F105" s="29"/>
      <c r="G105" s="433"/>
      <c r="H105" s="419"/>
      <c r="I105" s="321">
        <v>0</v>
      </c>
      <c r="J105" s="30" t="s">
        <v>387</v>
      </c>
      <c r="K105" s="30"/>
      <c r="L105" s="30"/>
      <c r="M105" s="30"/>
      <c r="N105" s="30"/>
      <c r="O105" s="30"/>
      <c r="P105" s="30"/>
      <c r="Q105" s="30"/>
      <c r="R105" s="265">
        <v>2</v>
      </c>
      <c r="S105" s="30" t="s">
        <v>386</v>
      </c>
      <c r="T105" s="29"/>
      <c r="U105" s="36"/>
      <c r="V105" s="415">
        <v>191</v>
      </c>
      <c r="W105" s="211" t="str">
        <f t="shared" si="2"/>
        <v>✔</v>
      </c>
      <c r="Y105" s="1252"/>
      <c r="Z105" s="25"/>
      <c r="AA105" s="25"/>
      <c r="AB105" s="25"/>
      <c r="AC105" s="25"/>
      <c r="AD105" s="25"/>
    </row>
    <row r="106" spans="1:30" ht="20.100000000000001" customHeight="1" thickBot="1" x14ac:dyDescent="0.2">
      <c r="A106" s="28"/>
      <c r="B106" s="29"/>
      <c r="C106" s="29" t="s">
        <v>443</v>
      </c>
      <c r="D106" s="29"/>
      <c r="E106" s="29"/>
      <c r="F106" s="29"/>
      <c r="G106" s="433"/>
      <c r="H106" s="29"/>
      <c r="I106" s="321">
        <v>0</v>
      </c>
      <c r="J106" s="30" t="s">
        <v>387</v>
      </c>
      <c r="K106" s="30"/>
      <c r="L106" s="30"/>
      <c r="M106" s="30"/>
      <c r="N106" s="30"/>
      <c r="O106" s="30"/>
      <c r="P106" s="30"/>
      <c r="Q106" s="30"/>
      <c r="R106" s="265">
        <v>2</v>
      </c>
      <c r="S106" s="30" t="s">
        <v>386</v>
      </c>
      <c r="T106" s="30"/>
      <c r="U106" s="35"/>
      <c r="V106" s="415">
        <v>192</v>
      </c>
      <c r="W106" s="211" t="str">
        <f t="shared" si="2"/>
        <v>✔</v>
      </c>
      <c r="Y106" s="1252"/>
      <c r="Z106" s="25"/>
      <c r="AA106" s="25"/>
      <c r="AB106" s="25"/>
      <c r="AC106" s="25"/>
      <c r="AD106" s="25"/>
    </row>
    <row r="107" spans="1:30" ht="20.100000000000001" customHeight="1" thickBot="1" x14ac:dyDescent="0.2">
      <c r="A107" s="28"/>
      <c r="B107" s="29"/>
      <c r="C107" s="29" t="s">
        <v>538</v>
      </c>
      <c r="D107" s="29"/>
      <c r="E107" s="29"/>
      <c r="F107" s="29"/>
      <c r="G107" s="433"/>
      <c r="H107" s="29"/>
      <c r="I107" s="321">
        <v>0</v>
      </c>
      <c r="J107" s="30" t="s">
        <v>387</v>
      </c>
      <c r="K107" s="30"/>
      <c r="L107" s="30"/>
      <c r="M107" s="30"/>
      <c r="N107" s="30"/>
      <c r="O107" s="30"/>
      <c r="P107" s="30"/>
      <c r="Q107" s="30"/>
      <c r="R107" s="265">
        <v>0</v>
      </c>
      <c r="S107" s="30" t="s">
        <v>386</v>
      </c>
      <c r="T107" s="30"/>
      <c r="U107" s="35"/>
      <c r="V107" s="415">
        <v>193</v>
      </c>
      <c r="W107" s="211" t="str">
        <f t="shared" si="2"/>
        <v>✔</v>
      </c>
      <c r="Y107" s="1252"/>
      <c r="Z107" s="25"/>
      <c r="AA107" s="25"/>
      <c r="AB107" s="25"/>
      <c r="AC107" s="25"/>
      <c r="AD107" s="25"/>
    </row>
    <row r="108" spans="1:30" ht="20.100000000000001" customHeight="1" thickBot="1" x14ac:dyDescent="0.2">
      <c r="A108" s="28"/>
      <c r="B108" s="29"/>
      <c r="C108" s="29" t="s">
        <v>539</v>
      </c>
      <c r="D108" s="29"/>
      <c r="E108" s="29"/>
      <c r="F108" s="29"/>
      <c r="G108" s="433"/>
      <c r="H108" s="29"/>
      <c r="I108" s="321">
        <v>0</v>
      </c>
      <c r="J108" s="30" t="s">
        <v>387</v>
      </c>
      <c r="K108" s="30"/>
      <c r="L108" s="30"/>
      <c r="M108" s="30"/>
      <c r="N108" s="30"/>
      <c r="O108" s="30"/>
      <c r="P108" s="30"/>
      <c r="Q108" s="30"/>
      <c r="R108" s="265">
        <v>2</v>
      </c>
      <c r="S108" s="30" t="s">
        <v>386</v>
      </c>
      <c r="T108" s="30"/>
      <c r="U108" s="35"/>
      <c r="V108" s="415">
        <v>194</v>
      </c>
      <c r="W108" s="211" t="str">
        <f t="shared" si="2"/>
        <v>✔</v>
      </c>
      <c r="Y108" s="1252"/>
      <c r="Z108" s="25"/>
      <c r="AA108" s="25"/>
      <c r="AB108" s="25"/>
      <c r="AC108" s="25"/>
      <c r="AD108" s="25"/>
    </row>
    <row r="109" spans="1:30" ht="20.100000000000001" customHeight="1" thickBot="1" x14ac:dyDescent="0.2">
      <c r="A109" s="28"/>
      <c r="B109" s="29"/>
      <c r="C109" s="29" t="s">
        <v>540</v>
      </c>
      <c r="D109" s="29"/>
      <c r="E109" s="29"/>
      <c r="F109" s="29"/>
      <c r="G109" s="433"/>
      <c r="H109" s="29"/>
      <c r="I109" s="321">
        <v>0</v>
      </c>
      <c r="J109" s="30" t="s">
        <v>387</v>
      </c>
      <c r="K109" s="30"/>
      <c r="L109" s="30"/>
      <c r="M109" s="30"/>
      <c r="N109" s="30"/>
      <c r="O109" s="30"/>
      <c r="P109" s="30"/>
      <c r="Q109" s="30"/>
      <c r="R109" s="265">
        <v>1</v>
      </c>
      <c r="S109" s="30" t="s">
        <v>386</v>
      </c>
      <c r="T109" s="30"/>
      <c r="U109" s="35"/>
      <c r="V109" s="415">
        <v>195</v>
      </c>
      <c r="W109" s="211" t="str">
        <f t="shared" si="2"/>
        <v>✔</v>
      </c>
      <c r="Y109" s="1252"/>
      <c r="Z109" s="25"/>
      <c r="AA109" s="25"/>
      <c r="AB109" s="25"/>
      <c r="AC109" s="25"/>
      <c r="AD109" s="25"/>
    </row>
    <row r="110" spans="1:30" ht="20.100000000000001" customHeight="1" thickBot="1" x14ac:dyDescent="0.2">
      <c r="A110" s="28"/>
      <c r="B110" s="29"/>
      <c r="C110" s="29" t="s">
        <v>541</v>
      </c>
      <c r="D110" s="29"/>
      <c r="E110" s="29"/>
      <c r="F110" s="29"/>
      <c r="G110" s="433"/>
      <c r="H110" s="29"/>
      <c r="I110" s="321">
        <v>0</v>
      </c>
      <c r="J110" s="30" t="s">
        <v>387</v>
      </c>
      <c r="K110" s="30"/>
      <c r="L110" s="30"/>
      <c r="M110" s="30"/>
      <c r="N110" s="30"/>
      <c r="O110" s="30"/>
      <c r="P110" s="30"/>
      <c r="Q110" s="30"/>
      <c r="R110" s="265">
        <v>14</v>
      </c>
      <c r="S110" s="30" t="s">
        <v>386</v>
      </c>
      <c r="T110" s="30"/>
      <c r="U110" s="35"/>
      <c r="V110" s="415">
        <v>196</v>
      </c>
      <c r="W110" s="211" t="str">
        <f t="shared" si="2"/>
        <v>✔</v>
      </c>
      <c r="Y110" s="1252"/>
      <c r="Z110" s="25"/>
      <c r="AA110" s="25"/>
      <c r="AB110" s="25"/>
      <c r="AC110" s="25"/>
      <c r="AD110" s="25"/>
    </row>
    <row r="111" spans="1:30" ht="20.100000000000001" customHeight="1" thickBot="1" x14ac:dyDescent="0.2">
      <c r="A111" s="28"/>
      <c r="B111" s="29"/>
      <c r="C111" s="29" t="s">
        <v>542</v>
      </c>
      <c r="D111" s="29"/>
      <c r="E111" s="29"/>
      <c r="F111" s="29"/>
      <c r="G111" s="433"/>
      <c r="H111" s="29"/>
      <c r="I111" s="321">
        <v>0</v>
      </c>
      <c r="J111" s="30" t="s">
        <v>387</v>
      </c>
      <c r="K111" s="30"/>
      <c r="L111" s="30"/>
      <c r="M111" s="30"/>
      <c r="N111" s="30"/>
      <c r="O111" s="30"/>
      <c r="P111" s="30"/>
      <c r="Q111" s="30"/>
      <c r="R111" s="265">
        <v>0</v>
      </c>
      <c r="S111" s="30" t="s">
        <v>386</v>
      </c>
      <c r="T111" s="30"/>
      <c r="U111" s="35"/>
      <c r="V111" s="415">
        <v>197</v>
      </c>
      <c r="W111" s="211" t="str">
        <f t="shared" si="2"/>
        <v>✔</v>
      </c>
      <c r="Y111" s="1252"/>
      <c r="Z111" s="25"/>
      <c r="AA111" s="25"/>
      <c r="AB111" s="25"/>
      <c r="AC111" s="25"/>
      <c r="AD111" s="25"/>
    </row>
    <row r="112" spans="1:30" ht="20.100000000000001" customHeight="1" thickBot="1" x14ac:dyDescent="0.2">
      <c r="A112" s="28"/>
      <c r="B112" s="29"/>
      <c r="C112" s="29" t="s">
        <v>543</v>
      </c>
      <c r="D112" s="29"/>
      <c r="E112" s="29"/>
      <c r="F112" s="29"/>
      <c r="G112" s="433"/>
      <c r="H112" s="29"/>
      <c r="I112" s="321">
        <v>0</v>
      </c>
      <c r="J112" s="30" t="s">
        <v>387</v>
      </c>
      <c r="K112" s="30"/>
      <c r="L112" s="30"/>
      <c r="M112" s="30"/>
      <c r="N112" s="30"/>
      <c r="O112" s="30"/>
      <c r="P112" s="30"/>
      <c r="Q112" s="30"/>
      <c r="R112" s="265">
        <v>2</v>
      </c>
      <c r="S112" s="30" t="s">
        <v>386</v>
      </c>
      <c r="T112" s="30"/>
      <c r="U112" s="35"/>
      <c r="V112" s="415">
        <v>198</v>
      </c>
      <c r="W112" s="211" t="str">
        <f t="shared" si="2"/>
        <v>✔</v>
      </c>
      <c r="Y112" s="1252"/>
      <c r="Z112" s="25"/>
      <c r="AA112" s="25"/>
      <c r="AB112" s="25"/>
      <c r="AC112" s="25"/>
      <c r="AD112" s="25"/>
    </row>
    <row r="113" spans="1:30" ht="20.100000000000001" customHeight="1" thickBot="1" x14ac:dyDescent="0.2">
      <c r="A113" s="28"/>
      <c r="B113" s="29"/>
      <c r="C113" s="29" t="s">
        <v>573</v>
      </c>
      <c r="D113" s="29"/>
      <c r="E113" s="29"/>
      <c r="F113" s="29"/>
      <c r="G113" s="433"/>
      <c r="H113" s="29"/>
      <c r="I113" s="321">
        <v>0</v>
      </c>
      <c r="J113" s="30" t="s">
        <v>387</v>
      </c>
      <c r="K113" s="30"/>
      <c r="L113" s="30"/>
      <c r="M113" s="30"/>
      <c r="N113" s="30"/>
      <c r="O113" s="30"/>
      <c r="P113" s="30"/>
      <c r="Q113" s="30"/>
      <c r="R113" s="265">
        <v>0</v>
      </c>
      <c r="S113" s="30" t="s">
        <v>386</v>
      </c>
      <c r="T113" s="30"/>
      <c r="U113" s="35"/>
      <c r="V113" s="415">
        <v>199</v>
      </c>
      <c r="W113" s="211" t="str">
        <f t="shared" si="2"/>
        <v>✔</v>
      </c>
      <c r="Y113" s="1252"/>
      <c r="Z113" s="25"/>
      <c r="AA113" s="25"/>
      <c r="AB113" s="25"/>
      <c r="AC113" s="25"/>
      <c r="AD113" s="25"/>
    </row>
    <row r="114" spans="1:30" ht="20.100000000000001" customHeight="1" thickBot="1" x14ac:dyDescent="0.2">
      <c r="A114" s="28"/>
      <c r="B114" s="29"/>
      <c r="C114" s="29" t="s">
        <v>544</v>
      </c>
      <c r="D114" s="29"/>
      <c r="E114" s="29"/>
      <c r="F114" s="29"/>
      <c r="G114" s="433"/>
      <c r="H114" s="29"/>
      <c r="I114" s="321">
        <v>0</v>
      </c>
      <c r="J114" s="30" t="s">
        <v>387</v>
      </c>
      <c r="K114" s="30"/>
      <c r="L114" s="30"/>
      <c r="M114" s="30"/>
      <c r="N114" s="30"/>
      <c r="O114" s="30"/>
      <c r="P114" s="30"/>
      <c r="Q114" s="30"/>
      <c r="R114" s="265">
        <v>0</v>
      </c>
      <c r="S114" s="30" t="s">
        <v>386</v>
      </c>
      <c r="T114" s="30"/>
      <c r="U114" s="35"/>
      <c r="V114" s="415">
        <v>200</v>
      </c>
      <c r="W114" s="211" t="str">
        <f t="shared" si="2"/>
        <v>✔</v>
      </c>
      <c r="Y114" s="1252"/>
      <c r="Z114" s="25"/>
      <c r="AA114" s="25"/>
      <c r="AB114" s="25"/>
      <c r="AC114" s="25"/>
      <c r="AD114" s="25"/>
    </row>
    <row r="115" spans="1:30" ht="20.100000000000001" customHeight="1" thickBot="1" x14ac:dyDescent="0.2">
      <c r="A115" s="28"/>
      <c r="B115" s="29"/>
      <c r="C115" s="29" t="s">
        <v>545</v>
      </c>
      <c r="D115" s="29"/>
      <c r="E115" s="29"/>
      <c r="F115" s="29"/>
      <c r="G115" s="433"/>
      <c r="H115" s="29"/>
      <c r="I115" s="321">
        <v>0</v>
      </c>
      <c r="J115" s="30" t="s">
        <v>387</v>
      </c>
      <c r="K115" s="30"/>
      <c r="L115" s="30"/>
      <c r="M115" s="30"/>
      <c r="N115" s="30"/>
      <c r="O115" s="30"/>
      <c r="P115" s="30"/>
      <c r="Q115" s="30"/>
      <c r="R115" s="265">
        <v>1</v>
      </c>
      <c r="S115" s="30" t="s">
        <v>386</v>
      </c>
      <c r="T115" s="30"/>
      <c r="U115" s="35"/>
      <c r="V115" s="415">
        <v>201</v>
      </c>
      <c r="W115" s="211" t="str">
        <f t="shared" si="2"/>
        <v>✔</v>
      </c>
      <c r="Y115" s="1252"/>
      <c r="Z115" s="25"/>
      <c r="AA115" s="25"/>
      <c r="AB115" s="25"/>
      <c r="AC115" s="25"/>
      <c r="AD115" s="25"/>
    </row>
    <row r="116" spans="1:30" ht="20.100000000000001" customHeight="1" thickBot="1" x14ac:dyDescent="0.2">
      <c r="A116" s="28"/>
      <c r="B116" s="29"/>
      <c r="C116" s="29" t="s">
        <v>546</v>
      </c>
      <c r="D116" s="29"/>
      <c r="E116" s="29"/>
      <c r="F116" s="29"/>
      <c r="G116" s="433"/>
      <c r="H116" s="29"/>
      <c r="I116" s="321">
        <v>0</v>
      </c>
      <c r="J116" s="30" t="s">
        <v>387</v>
      </c>
      <c r="K116" s="30"/>
      <c r="L116" s="30"/>
      <c r="M116" s="30"/>
      <c r="N116" s="30"/>
      <c r="O116" s="30"/>
      <c r="P116" s="30"/>
      <c r="Q116" s="30"/>
      <c r="R116" s="265">
        <v>1</v>
      </c>
      <c r="S116" s="30" t="s">
        <v>386</v>
      </c>
      <c r="T116" s="30"/>
      <c r="U116" s="35"/>
      <c r="V116" s="415">
        <v>202</v>
      </c>
      <c r="W116" s="211" t="str">
        <f t="shared" si="2"/>
        <v>✔</v>
      </c>
      <c r="Y116" s="1252"/>
      <c r="Z116" s="25"/>
      <c r="AA116" s="25"/>
      <c r="AB116" s="25"/>
      <c r="AC116" s="25"/>
      <c r="AD116" s="25"/>
    </row>
    <row r="117" spans="1:30" ht="20.100000000000001" customHeight="1" thickBot="1" x14ac:dyDescent="0.2">
      <c r="A117" s="28"/>
      <c r="B117" s="29"/>
      <c r="C117" s="29" t="s">
        <v>547</v>
      </c>
      <c r="D117" s="29"/>
      <c r="E117" s="29"/>
      <c r="F117" s="29"/>
      <c r="G117" s="433"/>
      <c r="H117" s="29"/>
      <c r="I117" s="321">
        <v>0</v>
      </c>
      <c r="J117" s="30" t="s">
        <v>387</v>
      </c>
      <c r="K117" s="30"/>
      <c r="L117" s="30"/>
      <c r="M117" s="30"/>
      <c r="N117" s="30"/>
      <c r="O117" s="30"/>
      <c r="P117" s="30"/>
      <c r="Q117" s="30"/>
      <c r="R117" s="265">
        <v>0</v>
      </c>
      <c r="S117" s="30" t="s">
        <v>386</v>
      </c>
      <c r="T117" s="30"/>
      <c r="U117" s="35"/>
      <c r="V117" s="415">
        <v>203</v>
      </c>
      <c r="W117" s="211" t="str">
        <f t="shared" si="2"/>
        <v>✔</v>
      </c>
      <c r="Y117" s="1252"/>
      <c r="Z117" s="25"/>
      <c r="AA117" s="25"/>
      <c r="AB117" s="25"/>
      <c r="AC117" s="25"/>
      <c r="AD117" s="25"/>
    </row>
    <row r="118" spans="1:30" ht="20.100000000000001" customHeight="1" thickBot="1" x14ac:dyDescent="0.2">
      <c r="A118" s="28"/>
      <c r="B118" s="29"/>
      <c r="C118" s="29" t="s">
        <v>548</v>
      </c>
      <c r="D118" s="29"/>
      <c r="E118" s="29"/>
      <c r="F118" s="29"/>
      <c r="G118" s="433"/>
      <c r="H118" s="29"/>
      <c r="I118" s="321">
        <v>0</v>
      </c>
      <c r="J118" s="30" t="s">
        <v>387</v>
      </c>
      <c r="K118" s="30"/>
      <c r="L118" s="30"/>
      <c r="M118" s="30"/>
      <c r="N118" s="30"/>
      <c r="O118" s="30"/>
      <c r="P118" s="30"/>
      <c r="Q118" s="30"/>
      <c r="R118" s="265">
        <v>0</v>
      </c>
      <c r="S118" s="30" t="s">
        <v>386</v>
      </c>
      <c r="T118" s="30"/>
      <c r="U118" s="35"/>
      <c r="V118" s="415">
        <v>204</v>
      </c>
      <c r="W118" s="211" t="str">
        <f t="shared" si="2"/>
        <v>✔</v>
      </c>
      <c r="Y118" s="1252"/>
      <c r="Z118" s="25"/>
      <c r="AA118" s="25"/>
      <c r="AB118" s="25"/>
      <c r="AC118" s="25"/>
      <c r="AD118" s="25"/>
    </row>
    <row r="119" spans="1:30" ht="20.100000000000001" customHeight="1" thickBot="1" x14ac:dyDescent="0.2">
      <c r="A119" s="28"/>
      <c r="B119" s="29"/>
      <c r="C119" s="29" t="s">
        <v>549</v>
      </c>
      <c r="D119" s="29"/>
      <c r="E119" s="29"/>
      <c r="F119" s="29"/>
      <c r="G119" s="433"/>
      <c r="H119" s="29"/>
      <c r="I119" s="321">
        <v>0</v>
      </c>
      <c r="J119" s="30" t="s">
        <v>387</v>
      </c>
      <c r="K119" s="30"/>
      <c r="L119" s="30"/>
      <c r="M119" s="30"/>
      <c r="N119" s="30"/>
      <c r="O119" s="30"/>
      <c r="P119" s="30"/>
      <c r="Q119" s="30"/>
      <c r="R119" s="265">
        <v>1</v>
      </c>
      <c r="S119" s="30" t="s">
        <v>386</v>
      </c>
      <c r="T119" s="30"/>
      <c r="U119" s="35"/>
      <c r="V119" s="415">
        <v>205</v>
      </c>
      <c r="W119" s="211" t="str">
        <f t="shared" si="2"/>
        <v>✔</v>
      </c>
      <c r="Y119" s="1252"/>
      <c r="Z119" s="25"/>
      <c r="AA119" s="25"/>
      <c r="AB119" s="25"/>
      <c r="AC119" s="25"/>
      <c r="AD119" s="25"/>
    </row>
    <row r="120" spans="1:30" ht="20.100000000000001" customHeight="1" thickBot="1" x14ac:dyDescent="0.2">
      <c r="A120" s="28"/>
      <c r="B120" s="29"/>
      <c r="C120" s="29" t="s">
        <v>550</v>
      </c>
      <c r="D120" s="29"/>
      <c r="E120" s="29"/>
      <c r="F120" s="29"/>
      <c r="G120" s="433"/>
      <c r="H120" s="29"/>
      <c r="I120" s="321">
        <v>0</v>
      </c>
      <c r="J120" s="30" t="s">
        <v>387</v>
      </c>
      <c r="K120" s="30"/>
      <c r="L120" s="30"/>
      <c r="M120" s="30"/>
      <c r="N120" s="30"/>
      <c r="O120" s="30"/>
      <c r="P120" s="30"/>
      <c r="Q120" s="30"/>
      <c r="R120" s="265">
        <v>2</v>
      </c>
      <c r="S120" s="30" t="s">
        <v>386</v>
      </c>
      <c r="T120" s="30"/>
      <c r="U120" s="35"/>
      <c r="V120" s="415">
        <v>206</v>
      </c>
      <c r="W120" s="211" t="str">
        <f t="shared" si="2"/>
        <v>✔</v>
      </c>
      <c r="Y120" s="1252"/>
      <c r="Z120" s="25"/>
      <c r="AA120" s="25"/>
      <c r="AB120" s="25"/>
      <c r="AC120" s="25"/>
      <c r="AD120" s="25"/>
    </row>
    <row r="121" spans="1:30" ht="20.100000000000001" customHeight="1" thickBot="1" x14ac:dyDescent="0.2">
      <c r="A121" s="28"/>
      <c r="B121" s="29"/>
      <c r="C121" s="29" t="s">
        <v>551</v>
      </c>
      <c r="D121" s="29"/>
      <c r="E121" s="29"/>
      <c r="F121" s="29"/>
      <c r="G121" s="433"/>
      <c r="H121" s="29"/>
      <c r="I121" s="321">
        <v>0</v>
      </c>
      <c r="J121" s="30" t="s">
        <v>387</v>
      </c>
      <c r="K121" s="30"/>
      <c r="L121" s="30"/>
      <c r="M121" s="30"/>
      <c r="N121" s="30"/>
      <c r="O121" s="30"/>
      <c r="P121" s="30"/>
      <c r="Q121" s="30"/>
      <c r="R121" s="265">
        <v>0</v>
      </c>
      <c r="S121" s="30" t="s">
        <v>386</v>
      </c>
      <c r="T121" s="30"/>
      <c r="U121" s="35"/>
      <c r="V121" s="415">
        <v>207</v>
      </c>
      <c r="W121" s="211" t="str">
        <f t="shared" si="2"/>
        <v>✔</v>
      </c>
      <c r="Y121" s="1252"/>
      <c r="Z121" s="25"/>
      <c r="AA121" s="25"/>
      <c r="AB121" s="25"/>
      <c r="AC121" s="25"/>
      <c r="AD121" s="25"/>
    </row>
    <row r="122" spans="1:30" ht="20.100000000000001" customHeight="1" thickBot="1" x14ac:dyDescent="0.2">
      <c r="A122" s="28"/>
      <c r="B122" s="29"/>
      <c r="C122" s="29" t="s">
        <v>552</v>
      </c>
      <c r="D122" s="29"/>
      <c r="E122" s="29"/>
      <c r="F122" s="29"/>
      <c r="G122" s="433"/>
      <c r="H122" s="29"/>
      <c r="I122" s="321">
        <v>0</v>
      </c>
      <c r="J122" s="30" t="s">
        <v>387</v>
      </c>
      <c r="K122" s="30"/>
      <c r="L122" s="30"/>
      <c r="M122" s="30"/>
      <c r="N122" s="30"/>
      <c r="O122" s="30"/>
      <c r="P122" s="30"/>
      <c r="Q122" s="30"/>
      <c r="R122" s="265">
        <v>19</v>
      </c>
      <c r="S122" s="30" t="s">
        <v>386</v>
      </c>
      <c r="T122" s="30"/>
      <c r="U122" s="35"/>
      <c r="V122" s="415">
        <v>208</v>
      </c>
      <c r="W122" s="211" t="str">
        <f t="shared" si="2"/>
        <v>✔</v>
      </c>
      <c r="Y122" s="1252"/>
      <c r="Z122" s="25"/>
      <c r="AA122" s="25"/>
      <c r="AB122" s="25"/>
      <c r="AC122" s="25"/>
      <c r="AD122" s="25"/>
    </row>
    <row r="123" spans="1:30" ht="20.100000000000001" customHeight="1" thickBot="1" x14ac:dyDescent="0.2">
      <c r="A123" s="28"/>
      <c r="B123" s="29"/>
      <c r="C123" s="29" t="s">
        <v>553</v>
      </c>
      <c r="D123" s="29"/>
      <c r="E123" s="29"/>
      <c r="F123" s="29"/>
      <c r="G123" s="433"/>
      <c r="H123" s="29"/>
      <c r="I123" s="321">
        <v>0</v>
      </c>
      <c r="J123" s="30" t="s">
        <v>387</v>
      </c>
      <c r="K123" s="30"/>
      <c r="L123" s="30"/>
      <c r="M123" s="30"/>
      <c r="N123" s="30"/>
      <c r="O123" s="30"/>
      <c r="P123" s="30"/>
      <c r="Q123" s="30"/>
      <c r="R123" s="265">
        <v>0</v>
      </c>
      <c r="S123" s="30" t="s">
        <v>386</v>
      </c>
      <c r="T123" s="30"/>
      <c r="U123" s="35"/>
      <c r="V123" s="415">
        <v>209</v>
      </c>
      <c r="W123" s="211" t="str">
        <f t="shared" si="2"/>
        <v>✔</v>
      </c>
      <c r="Y123" s="1252"/>
      <c r="Z123" s="25"/>
      <c r="AA123" s="25"/>
      <c r="AB123" s="25"/>
      <c r="AC123" s="25"/>
      <c r="AD123" s="25"/>
    </row>
    <row r="124" spans="1:30" ht="20.100000000000001" customHeight="1" thickBot="1" x14ac:dyDescent="0.2">
      <c r="A124" s="28"/>
      <c r="B124" s="29"/>
      <c r="C124" s="29" t="s">
        <v>554</v>
      </c>
      <c r="D124" s="29"/>
      <c r="E124" s="29"/>
      <c r="F124" s="29"/>
      <c r="G124" s="433"/>
      <c r="H124" s="29"/>
      <c r="I124" s="321">
        <v>0</v>
      </c>
      <c r="J124" s="30" t="s">
        <v>387</v>
      </c>
      <c r="K124" s="30"/>
      <c r="L124" s="30"/>
      <c r="M124" s="30"/>
      <c r="N124" s="30"/>
      <c r="O124" s="30"/>
      <c r="P124" s="30"/>
      <c r="Q124" s="30"/>
      <c r="R124" s="265">
        <v>0</v>
      </c>
      <c r="S124" s="30" t="s">
        <v>386</v>
      </c>
      <c r="T124" s="30"/>
      <c r="U124" s="35"/>
      <c r="V124" s="415">
        <v>210</v>
      </c>
      <c r="W124" s="211" t="str">
        <f t="shared" si="2"/>
        <v>✔</v>
      </c>
      <c r="Y124" s="1252"/>
      <c r="Z124" s="25"/>
      <c r="AA124" s="25"/>
      <c r="AB124" s="25"/>
      <c r="AC124" s="25"/>
      <c r="AD124" s="25"/>
    </row>
    <row r="125" spans="1:30" ht="18" thickBot="1" x14ac:dyDescent="0.2">
      <c r="A125" s="28"/>
      <c r="B125" s="29"/>
      <c r="C125" s="29" t="s">
        <v>555</v>
      </c>
      <c r="D125" s="29"/>
      <c r="E125" s="29"/>
      <c r="F125" s="29"/>
      <c r="G125" s="433"/>
      <c r="H125" s="29"/>
      <c r="I125" s="321">
        <v>0</v>
      </c>
      <c r="J125" s="30" t="s">
        <v>387</v>
      </c>
      <c r="K125" s="30"/>
      <c r="L125" s="30"/>
      <c r="M125" s="30"/>
      <c r="N125" s="30"/>
      <c r="O125" s="30"/>
      <c r="P125" s="30"/>
      <c r="Q125" s="30"/>
      <c r="R125" s="265">
        <v>4</v>
      </c>
      <c r="S125" s="30" t="s">
        <v>386</v>
      </c>
      <c r="T125" s="30"/>
      <c r="U125" s="35"/>
      <c r="V125" s="415">
        <v>211</v>
      </c>
      <c r="W125" s="211" t="str">
        <f t="shared" si="2"/>
        <v>✔</v>
      </c>
      <c r="Y125" s="1252"/>
      <c r="Z125" s="25"/>
      <c r="AA125" s="25"/>
      <c r="AB125" s="25"/>
      <c r="AC125" s="25"/>
      <c r="AD125" s="25"/>
    </row>
    <row r="126" spans="1:30" ht="20.100000000000001" customHeight="1" thickBot="1" x14ac:dyDescent="0.2">
      <c r="A126" s="28"/>
      <c r="B126" s="29"/>
      <c r="C126" s="29" t="s">
        <v>556</v>
      </c>
      <c r="D126" s="29"/>
      <c r="E126" s="29"/>
      <c r="F126" s="29"/>
      <c r="G126" s="433"/>
      <c r="H126" s="29"/>
      <c r="I126" s="321">
        <v>0</v>
      </c>
      <c r="J126" s="30" t="s">
        <v>387</v>
      </c>
      <c r="K126" s="30"/>
      <c r="L126" s="30"/>
      <c r="M126" s="30"/>
      <c r="N126" s="30"/>
      <c r="O126" s="30"/>
      <c r="P126" s="30"/>
      <c r="Q126" s="30"/>
      <c r="R126" s="265">
        <v>0</v>
      </c>
      <c r="S126" s="30" t="s">
        <v>386</v>
      </c>
      <c r="T126" s="30"/>
      <c r="U126" s="35"/>
      <c r="V126" s="415">
        <v>212</v>
      </c>
      <c r="W126" s="211" t="str">
        <f t="shared" si="2"/>
        <v>✔</v>
      </c>
      <c r="Y126" s="1252"/>
      <c r="Z126" s="25"/>
      <c r="AA126" s="25"/>
      <c r="AB126" s="25"/>
      <c r="AC126" s="25"/>
      <c r="AD126" s="25"/>
    </row>
    <row r="127" spans="1:30" ht="20.100000000000001" customHeight="1" thickBot="1" x14ac:dyDescent="0.2">
      <c r="A127" s="28"/>
      <c r="B127" s="29"/>
      <c r="C127" s="29" t="s">
        <v>557</v>
      </c>
      <c r="D127" s="29"/>
      <c r="E127" s="29"/>
      <c r="F127" s="29"/>
      <c r="G127" s="433"/>
      <c r="H127" s="29"/>
      <c r="I127" s="321">
        <v>0</v>
      </c>
      <c r="J127" s="30" t="s">
        <v>387</v>
      </c>
      <c r="K127" s="30"/>
      <c r="L127" s="30"/>
      <c r="M127" s="30"/>
      <c r="N127" s="30"/>
      <c r="O127" s="30"/>
      <c r="P127" s="30"/>
      <c r="Q127" s="30"/>
      <c r="R127" s="265">
        <v>0</v>
      </c>
      <c r="S127" s="30" t="s">
        <v>386</v>
      </c>
      <c r="T127" s="30"/>
      <c r="U127" s="35"/>
      <c r="V127" s="415">
        <v>213</v>
      </c>
      <c r="W127" s="211" t="str">
        <f t="shared" si="2"/>
        <v>✔</v>
      </c>
      <c r="Y127" s="1252"/>
      <c r="Z127" s="25"/>
      <c r="AA127" s="25"/>
      <c r="AB127" s="25"/>
      <c r="AC127" s="25"/>
      <c r="AD127" s="25"/>
    </row>
    <row r="128" spans="1:30" ht="20.100000000000001" customHeight="1" thickBot="1" x14ac:dyDescent="0.2">
      <c r="A128" s="28"/>
      <c r="B128" s="29"/>
      <c r="C128" s="29" t="s">
        <v>506</v>
      </c>
      <c r="D128" s="29"/>
      <c r="E128" s="29"/>
      <c r="F128" s="29"/>
      <c r="G128" s="433"/>
      <c r="H128" s="29"/>
      <c r="I128" s="321">
        <v>0</v>
      </c>
      <c r="J128" s="30" t="s">
        <v>387</v>
      </c>
      <c r="K128" s="30"/>
      <c r="L128" s="30"/>
      <c r="M128" s="30"/>
      <c r="N128" s="30"/>
      <c r="O128" s="30"/>
      <c r="P128" s="30"/>
      <c r="Q128" s="30"/>
      <c r="R128" s="265">
        <v>0</v>
      </c>
      <c r="S128" s="30" t="s">
        <v>386</v>
      </c>
      <c r="T128" s="30"/>
      <c r="U128" s="35"/>
      <c r="V128" s="415">
        <v>214</v>
      </c>
      <c r="W128" s="211" t="str">
        <f t="shared" si="2"/>
        <v>✔</v>
      </c>
      <c r="Y128" s="1252"/>
      <c r="Z128" s="25"/>
      <c r="AA128" s="25"/>
      <c r="AB128" s="25"/>
      <c r="AC128" s="25"/>
      <c r="AD128" s="25"/>
    </row>
    <row r="129" spans="1:30" ht="20.100000000000001" customHeight="1" thickBot="1" x14ac:dyDescent="0.2">
      <c r="A129" s="28"/>
      <c r="B129" s="29"/>
      <c r="C129" s="29" t="s">
        <v>558</v>
      </c>
      <c r="D129" s="29"/>
      <c r="E129" s="29"/>
      <c r="F129" s="29"/>
      <c r="G129" s="433"/>
      <c r="H129" s="29"/>
      <c r="I129" s="321">
        <v>0</v>
      </c>
      <c r="J129" s="30" t="s">
        <v>387</v>
      </c>
      <c r="K129" s="30"/>
      <c r="L129" s="30"/>
      <c r="M129" s="30"/>
      <c r="N129" s="30"/>
      <c r="O129" s="30"/>
      <c r="P129" s="30"/>
      <c r="Q129" s="30"/>
      <c r="R129" s="265">
        <v>3</v>
      </c>
      <c r="S129" s="30" t="s">
        <v>386</v>
      </c>
      <c r="T129" s="30"/>
      <c r="U129" s="35"/>
      <c r="V129" s="415">
        <v>215</v>
      </c>
      <c r="W129" s="211" t="str">
        <f t="shared" ref="W129:W150" si="3">IF(OR(I129="",R129=""),"未入力あり","✔")</f>
        <v>✔</v>
      </c>
      <c r="Y129" s="1252"/>
      <c r="Z129" s="25"/>
      <c r="AA129" s="25"/>
      <c r="AB129" s="25"/>
      <c r="AC129" s="25"/>
      <c r="AD129" s="25"/>
    </row>
    <row r="130" spans="1:30" ht="20.100000000000001" customHeight="1" thickBot="1" x14ac:dyDescent="0.2">
      <c r="A130" s="28"/>
      <c r="B130" s="29"/>
      <c r="C130" s="29" t="s">
        <v>559</v>
      </c>
      <c r="D130" s="29"/>
      <c r="E130" s="29"/>
      <c r="F130" s="29"/>
      <c r="G130" s="433"/>
      <c r="H130" s="29"/>
      <c r="I130" s="321">
        <v>0</v>
      </c>
      <c r="J130" s="30" t="s">
        <v>387</v>
      </c>
      <c r="K130" s="30"/>
      <c r="L130" s="30"/>
      <c r="M130" s="30"/>
      <c r="N130" s="30"/>
      <c r="O130" s="30"/>
      <c r="P130" s="30"/>
      <c r="Q130" s="30"/>
      <c r="R130" s="265">
        <v>0</v>
      </c>
      <c r="S130" s="30" t="s">
        <v>386</v>
      </c>
      <c r="T130" s="30"/>
      <c r="U130" s="35"/>
      <c r="V130" s="415">
        <v>216</v>
      </c>
      <c r="W130" s="211" t="str">
        <f t="shared" si="3"/>
        <v>✔</v>
      </c>
      <c r="Y130" s="1252"/>
      <c r="Z130" s="25"/>
      <c r="AA130" s="25"/>
      <c r="AB130" s="25"/>
      <c r="AC130" s="25"/>
      <c r="AD130" s="25"/>
    </row>
    <row r="131" spans="1:30" ht="39.75" customHeight="1" thickBot="1" x14ac:dyDescent="0.2">
      <c r="A131" s="28"/>
      <c r="B131" s="29"/>
      <c r="C131" s="1394" t="s">
        <v>560</v>
      </c>
      <c r="D131" s="1394"/>
      <c r="E131" s="1394"/>
      <c r="F131" s="1394"/>
      <c r="G131" s="1394"/>
      <c r="H131" s="1397"/>
      <c r="I131" s="321">
        <v>0</v>
      </c>
      <c r="J131" s="30" t="s">
        <v>387</v>
      </c>
      <c r="K131" s="30"/>
      <c r="L131" s="30"/>
      <c r="M131" s="30"/>
      <c r="N131" s="30"/>
      <c r="O131" s="30"/>
      <c r="P131" s="30"/>
      <c r="Q131" s="30"/>
      <c r="R131" s="265">
        <v>2</v>
      </c>
      <c r="S131" s="30" t="s">
        <v>386</v>
      </c>
      <c r="T131" s="30"/>
      <c r="U131" s="35"/>
      <c r="V131" s="415">
        <v>217</v>
      </c>
      <c r="W131" s="211" t="str">
        <f t="shared" si="3"/>
        <v>✔</v>
      </c>
      <c r="Y131" s="1252"/>
      <c r="Z131" s="25"/>
      <c r="AA131" s="25"/>
      <c r="AB131" s="25"/>
      <c r="AC131" s="25"/>
      <c r="AD131" s="25"/>
    </row>
    <row r="132" spans="1:30" ht="39.75" customHeight="1" thickBot="1" x14ac:dyDescent="0.2">
      <c r="A132" s="28"/>
      <c r="B132" s="29"/>
      <c r="C132" s="1394" t="s">
        <v>561</v>
      </c>
      <c r="D132" s="1394"/>
      <c r="E132" s="1394"/>
      <c r="F132" s="1394"/>
      <c r="G132" s="1394"/>
      <c r="H132" s="1397"/>
      <c r="I132" s="321">
        <v>0</v>
      </c>
      <c r="J132" s="30" t="s">
        <v>387</v>
      </c>
      <c r="K132" s="30"/>
      <c r="L132" s="30"/>
      <c r="M132" s="30"/>
      <c r="N132" s="30"/>
      <c r="O132" s="30"/>
      <c r="P132" s="30"/>
      <c r="Q132" s="30"/>
      <c r="R132" s="265">
        <v>0</v>
      </c>
      <c r="S132" s="30" t="s">
        <v>386</v>
      </c>
      <c r="T132" s="30"/>
      <c r="U132" s="35"/>
      <c r="V132" s="415">
        <v>218</v>
      </c>
      <c r="W132" s="211" t="str">
        <f t="shared" si="3"/>
        <v>✔</v>
      </c>
      <c r="Y132" s="1252"/>
      <c r="Z132" s="25"/>
      <c r="AA132" s="25"/>
      <c r="AB132" s="25"/>
      <c r="AC132" s="25"/>
      <c r="AD132" s="25"/>
    </row>
    <row r="133" spans="1:30" ht="20.100000000000001" customHeight="1" thickBot="1" x14ac:dyDescent="0.2">
      <c r="A133" s="28"/>
      <c r="B133" s="29"/>
      <c r="C133" s="29" t="s">
        <v>562</v>
      </c>
      <c r="D133" s="29"/>
      <c r="E133" s="29"/>
      <c r="F133" s="29"/>
      <c r="G133" s="433"/>
      <c r="H133" s="29"/>
      <c r="I133" s="321">
        <v>0</v>
      </c>
      <c r="J133" s="30" t="s">
        <v>387</v>
      </c>
      <c r="K133" s="30"/>
      <c r="L133" s="30"/>
      <c r="M133" s="30"/>
      <c r="N133" s="30"/>
      <c r="O133" s="30"/>
      <c r="P133" s="30"/>
      <c r="Q133" s="30"/>
      <c r="R133" s="265">
        <v>2</v>
      </c>
      <c r="S133" s="30" t="s">
        <v>386</v>
      </c>
      <c r="T133" s="30"/>
      <c r="U133" s="35"/>
      <c r="V133" s="415">
        <v>219</v>
      </c>
      <c r="W133" s="211" t="str">
        <f t="shared" si="3"/>
        <v>✔</v>
      </c>
      <c r="Y133" s="1252"/>
      <c r="Z133" s="25"/>
      <c r="AA133" s="25"/>
      <c r="AB133" s="25"/>
      <c r="AC133" s="25"/>
      <c r="AD133" s="25"/>
    </row>
    <row r="134" spans="1:30" ht="20.100000000000001" customHeight="1" thickBot="1" x14ac:dyDescent="0.2">
      <c r="A134" s="28"/>
      <c r="B134" s="29"/>
      <c r="C134" s="29" t="s">
        <v>563</v>
      </c>
      <c r="D134" s="29"/>
      <c r="E134" s="29"/>
      <c r="F134" s="29"/>
      <c r="G134" s="433"/>
      <c r="H134" s="29"/>
      <c r="I134" s="321">
        <v>0</v>
      </c>
      <c r="J134" s="30" t="s">
        <v>387</v>
      </c>
      <c r="K134" s="30"/>
      <c r="L134" s="30"/>
      <c r="M134" s="30"/>
      <c r="N134" s="30"/>
      <c r="O134" s="30"/>
      <c r="P134" s="30"/>
      <c r="Q134" s="30"/>
      <c r="R134" s="265">
        <v>5</v>
      </c>
      <c r="S134" s="30" t="s">
        <v>386</v>
      </c>
      <c r="T134" s="30"/>
      <c r="U134" s="35"/>
      <c r="V134" s="415">
        <v>220</v>
      </c>
      <c r="W134" s="211" t="str">
        <f t="shared" si="3"/>
        <v>✔</v>
      </c>
      <c r="Y134" s="1252"/>
      <c r="Z134" s="25"/>
      <c r="AA134" s="25"/>
      <c r="AB134" s="25"/>
      <c r="AC134" s="25"/>
      <c r="AD134" s="25"/>
    </row>
    <row r="135" spans="1:30" ht="20.100000000000001" customHeight="1" thickBot="1" x14ac:dyDescent="0.2">
      <c r="A135" s="28"/>
      <c r="B135" s="29"/>
      <c r="C135" s="29" t="s">
        <v>504</v>
      </c>
      <c r="D135" s="29"/>
      <c r="E135" s="29"/>
      <c r="F135" s="29"/>
      <c r="G135" s="433"/>
      <c r="H135" s="29"/>
      <c r="I135" s="321">
        <v>0</v>
      </c>
      <c r="J135" s="30" t="s">
        <v>387</v>
      </c>
      <c r="K135" s="30"/>
      <c r="L135" s="30"/>
      <c r="M135" s="30"/>
      <c r="N135" s="30"/>
      <c r="O135" s="30"/>
      <c r="P135" s="30"/>
      <c r="Q135" s="30"/>
      <c r="R135" s="265">
        <v>5</v>
      </c>
      <c r="S135" s="30" t="s">
        <v>387</v>
      </c>
      <c r="T135" s="30"/>
      <c r="U135" s="35"/>
      <c r="V135" s="415">
        <v>221</v>
      </c>
      <c r="W135" s="211" t="str">
        <f t="shared" si="3"/>
        <v>✔</v>
      </c>
      <c r="Y135" s="1252"/>
      <c r="Z135" s="25"/>
      <c r="AA135" s="25"/>
      <c r="AB135" s="25"/>
      <c r="AC135" s="25"/>
      <c r="AD135" s="25"/>
    </row>
    <row r="136" spans="1:30" ht="20.100000000000001" customHeight="1" thickBot="1" x14ac:dyDescent="0.2">
      <c r="A136" s="28"/>
      <c r="B136" s="29"/>
      <c r="C136" s="29" t="s">
        <v>564</v>
      </c>
      <c r="D136" s="29"/>
      <c r="E136" s="29"/>
      <c r="F136" s="29"/>
      <c r="G136" s="433"/>
      <c r="H136" s="29"/>
      <c r="I136" s="321">
        <v>0</v>
      </c>
      <c r="J136" s="30" t="s">
        <v>387</v>
      </c>
      <c r="K136" s="30"/>
      <c r="L136" s="30"/>
      <c r="M136" s="30"/>
      <c r="N136" s="30"/>
      <c r="O136" s="30"/>
      <c r="P136" s="30"/>
      <c r="Q136" s="30"/>
      <c r="R136" s="265">
        <v>3</v>
      </c>
      <c r="S136" s="30" t="s">
        <v>386</v>
      </c>
      <c r="T136" s="30"/>
      <c r="U136" s="35"/>
      <c r="V136" s="415">
        <v>222</v>
      </c>
      <c r="W136" s="211" t="str">
        <f t="shared" si="3"/>
        <v>✔</v>
      </c>
      <c r="Y136" s="1252"/>
      <c r="Z136" s="25"/>
      <c r="AA136" s="25"/>
      <c r="AB136" s="25"/>
      <c r="AC136" s="25"/>
      <c r="AD136" s="25"/>
    </row>
    <row r="137" spans="1:30" ht="19.5" customHeight="1" thickBot="1" x14ac:dyDescent="0.2">
      <c r="A137" s="28"/>
      <c r="B137" s="29"/>
      <c r="C137" s="420" t="s">
        <v>574</v>
      </c>
      <c r="D137" s="420"/>
      <c r="E137" s="420"/>
      <c r="F137" s="420"/>
      <c r="G137" s="420"/>
      <c r="H137" s="421"/>
      <c r="I137" s="321">
        <v>0</v>
      </c>
      <c r="J137" s="30" t="s">
        <v>387</v>
      </c>
      <c r="K137" s="30"/>
      <c r="L137" s="30"/>
      <c r="M137" s="30"/>
      <c r="N137" s="30"/>
      <c r="O137" s="30"/>
      <c r="P137" s="30"/>
      <c r="Q137" s="30"/>
      <c r="R137" s="265">
        <v>0</v>
      </c>
      <c r="S137" s="30" t="s">
        <v>386</v>
      </c>
      <c r="T137" s="30"/>
      <c r="U137" s="35"/>
      <c r="V137" s="415">
        <v>223</v>
      </c>
      <c r="W137" s="211" t="str">
        <f t="shared" si="3"/>
        <v>✔</v>
      </c>
      <c r="Y137" s="1252"/>
      <c r="Z137" s="25"/>
      <c r="AA137" s="25"/>
      <c r="AB137" s="25"/>
      <c r="AC137" s="25"/>
      <c r="AD137" s="25"/>
    </row>
    <row r="138" spans="1:30" ht="20.100000000000001" customHeight="1" thickBot="1" x14ac:dyDescent="0.2">
      <c r="A138" s="28"/>
      <c r="B138" s="29"/>
      <c r="C138" s="29" t="s">
        <v>601</v>
      </c>
      <c r="D138" s="29"/>
      <c r="E138" s="29"/>
      <c r="F138" s="30"/>
      <c r="G138" s="433"/>
      <c r="H138" s="433"/>
      <c r="I138" s="321">
        <v>0</v>
      </c>
      <c r="J138" s="30" t="s">
        <v>387</v>
      </c>
      <c r="K138" s="30"/>
      <c r="L138" s="30"/>
      <c r="M138" s="30"/>
      <c r="N138" s="30"/>
      <c r="O138" s="30"/>
      <c r="P138" s="30"/>
      <c r="Q138" s="30"/>
      <c r="R138" s="265">
        <v>2</v>
      </c>
      <c r="S138" s="30" t="s">
        <v>386</v>
      </c>
      <c r="T138" s="30"/>
      <c r="U138" s="35"/>
      <c r="V138" s="415">
        <v>224</v>
      </c>
      <c r="W138" s="211" t="str">
        <f t="shared" si="3"/>
        <v>✔</v>
      </c>
      <c r="Y138" s="1252"/>
      <c r="Z138" s="25"/>
      <c r="AA138" s="25"/>
      <c r="AB138" s="25"/>
      <c r="AC138" s="25"/>
      <c r="AD138" s="25"/>
    </row>
    <row r="139" spans="1:30" ht="19.5" customHeight="1" thickBot="1" x14ac:dyDescent="0.2">
      <c r="A139" s="28"/>
      <c r="B139" s="29"/>
      <c r="C139" s="1425" t="s">
        <v>575</v>
      </c>
      <c r="D139" s="1425"/>
      <c r="E139" s="1425"/>
      <c r="F139" s="1425"/>
      <c r="G139" s="1425"/>
      <c r="H139" s="1426"/>
      <c r="I139" s="321">
        <v>0</v>
      </c>
      <c r="J139" s="30" t="s">
        <v>387</v>
      </c>
      <c r="K139" s="30"/>
      <c r="L139" s="30"/>
      <c r="M139" s="30"/>
      <c r="N139" s="30"/>
      <c r="O139" s="30"/>
      <c r="P139" s="30"/>
      <c r="Q139" s="30"/>
      <c r="R139" s="265">
        <v>0</v>
      </c>
      <c r="S139" s="30" t="s">
        <v>386</v>
      </c>
      <c r="T139" s="30"/>
      <c r="U139" s="35"/>
      <c r="V139" s="415">
        <v>225</v>
      </c>
      <c r="W139" s="211" t="str">
        <f t="shared" si="3"/>
        <v>✔</v>
      </c>
      <c r="Y139" s="1252"/>
      <c r="Z139" s="25"/>
      <c r="AA139" s="25"/>
      <c r="AB139" s="25"/>
      <c r="AC139" s="25"/>
      <c r="AD139" s="25"/>
    </row>
    <row r="140" spans="1:30" ht="20.100000000000001" customHeight="1" thickBot="1" x14ac:dyDescent="0.2">
      <c r="A140" s="28"/>
      <c r="B140" s="29"/>
      <c r="C140" s="25" t="s">
        <v>565</v>
      </c>
      <c r="D140" s="37"/>
      <c r="E140" s="37"/>
      <c r="F140" s="37"/>
      <c r="G140" s="422"/>
      <c r="H140" s="37"/>
      <c r="I140" s="321">
        <v>0</v>
      </c>
      <c r="J140" s="30" t="s">
        <v>387</v>
      </c>
      <c r="K140" s="30"/>
      <c r="L140" s="30"/>
      <c r="M140" s="30"/>
      <c r="N140" s="30"/>
      <c r="O140" s="30"/>
      <c r="P140" s="30"/>
      <c r="Q140" s="30"/>
      <c r="R140" s="265">
        <v>2</v>
      </c>
      <c r="S140" s="30" t="s">
        <v>386</v>
      </c>
      <c r="T140" s="30"/>
      <c r="U140" s="35"/>
      <c r="V140" s="415">
        <v>226</v>
      </c>
      <c r="W140" s="211" t="str">
        <f t="shared" si="3"/>
        <v>✔</v>
      </c>
      <c r="Y140" s="1252"/>
      <c r="Z140" s="25"/>
      <c r="AA140" s="25"/>
      <c r="AB140" s="25"/>
      <c r="AC140" s="25"/>
      <c r="AD140" s="25"/>
    </row>
    <row r="141" spans="1:30" ht="20.100000000000001" customHeight="1" thickBot="1" x14ac:dyDescent="0.2">
      <c r="A141" s="28"/>
      <c r="B141" s="29"/>
      <c r="C141" s="29" t="s">
        <v>566</v>
      </c>
      <c r="D141" s="37"/>
      <c r="E141" s="37"/>
      <c r="F141" s="37"/>
      <c r="G141" s="422"/>
      <c r="H141" s="37"/>
      <c r="I141" s="321">
        <v>0</v>
      </c>
      <c r="J141" s="30" t="s">
        <v>339</v>
      </c>
      <c r="K141" s="30"/>
      <c r="L141" s="30"/>
      <c r="M141" s="30"/>
      <c r="N141" s="30"/>
      <c r="O141" s="30"/>
      <c r="P141" s="30"/>
      <c r="Q141" s="30"/>
      <c r="R141" s="265">
        <v>2</v>
      </c>
      <c r="S141" s="30" t="s">
        <v>339</v>
      </c>
      <c r="T141" s="30"/>
      <c r="U141" s="35"/>
      <c r="V141" s="415">
        <v>227</v>
      </c>
      <c r="W141" s="211" t="str">
        <f t="shared" si="3"/>
        <v>✔</v>
      </c>
      <c r="Y141" s="1252"/>
      <c r="Z141" s="25"/>
      <c r="AA141" s="25"/>
      <c r="AB141" s="25"/>
      <c r="AC141" s="25"/>
      <c r="AD141" s="25"/>
    </row>
    <row r="142" spans="1:30" ht="20.100000000000001" customHeight="1" thickBot="1" x14ac:dyDescent="0.2">
      <c r="A142" s="28"/>
      <c r="B142" s="29"/>
      <c r="C142" s="1425" t="s">
        <v>576</v>
      </c>
      <c r="D142" s="1425"/>
      <c r="E142" s="1425"/>
      <c r="F142" s="1425"/>
      <c r="G142" s="1425"/>
      <c r="H142" s="1426"/>
      <c r="I142" s="321">
        <v>0</v>
      </c>
      <c r="J142" s="30" t="s">
        <v>387</v>
      </c>
      <c r="K142" s="30"/>
      <c r="L142" s="30"/>
      <c r="M142" s="30"/>
      <c r="N142" s="30"/>
      <c r="O142" s="30"/>
      <c r="P142" s="30"/>
      <c r="Q142" s="30"/>
      <c r="R142" s="265">
        <v>0</v>
      </c>
      <c r="S142" s="30" t="s">
        <v>386</v>
      </c>
      <c r="T142" s="30"/>
      <c r="U142" s="35"/>
      <c r="V142" s="415">
        <v>228</v>
      </c>
      <c r="W142" s="211" t="str">
        <f t="shared" si="3"/>
        <v>✔</v>
      </c>
      <c r="Y142" s="1252"/>
      <c r="Z142" s="25"/>
      <c r="AA142" s="25"/>
      <c r="AB142" s="25"/>
      <c r="AC142" s="25"/>
      <c r="AD142" s="25"/>
    </row>
    <row r="143" spans="1:30" ht="20.100000000000001" customHeight="1" thickBot="1" x14ac:dyDescent="0.2">
      <c r="A143" s="28"/>
      <c r="B143" s="29"/>
      <c r="C143" s="29" t="s">
        <v>505</v>
      </c>
      <c r="D143" s="37"/>
      <c r="E143" s="37"/>
      <c r="F143" s="37"/>
      <c r="G143" s="422"/>
      <c r="H143" s="37"/>
      <c r="I143" s="321">
        <v>0</v>
      </c>
      <c r="J143" s="30" t="s">
        <v>387</v>
      </c>
      <c r="K143" s="30"/>
      <c r="L143" s="30"/>
      <c r="M143" s="30"/>
      <c r="N143" s="30"/>
      <c r="O143" s="30"/>
      <c r="P143" s="30"/>
      <c r="Q143" s="30"/>
      <c r="R143" s="265">
        <v>13</v>
      </c>
      <c r="S143" s="30" t="s">
        <v>386</v>
      </c>
      <c r="T143" s="30"/>
      <c r="U143" s="35"/>
      <c r="V143" s="415">
        <v>229</v>
      </c>
      <c r="W143" s="211" t="str">
        <f t="shared" si="3"/>
        <v>✔</v>
      </c>
      <c r="Y143" s="1252"/>
      <c r="Z143" s="25"/>
      <c r="AA143" s="25"/>
      <c r="AB143" s="25"/>
      <c r="AC143" s="25"/>
      <c r="AD143" s="25"/>
    </row>
    <row r="144" spans="1:30" ht="19.5" customHeight="1" thickBot="1" x14ac:dyDescent="0.2">
      <c r="A144" s="28"/>
      <c r="B144" s="29"/>
      <c r="C144" s="25" t="s">
        <v>567</v>
      </c>
      <c r="D144" s="37"/>
      <c r="E144" s="37"/>
      <c r="F144" s="52"/>
      <c r="G144" s="422"/>
      <c r="H144" s="422"/>
      <c r="I144" s="321">
        <v>0</v>
      </c>
      <c r="J144" s="30" t="s">
        <v>387</v>
      </c>
      <c r="K144" s="30"/>
      <c r="L144" s="30"/>
      <c r="M144" s="30"/>
      <c r="N144" s="30"/>
      <c r="O144" s="30"/>
      <c r="P144" s="30"/>
      <c r="Q144" s="30"/>
      <c r="R144" s="265">
        <v>3</v>
      </c>
      <c r="S144" s="30" t="s">
        <v>386</v>
      </c>
      <c r="T144" s="30"/>
      <c r="U144" s="35"/>
      <c r="V144" s="415">
        <v>230</v>
      </c>
      <c r="W144" s="211" t="str">
        <f t="shared" si="3"/>
        <v>✔</v>
      </c>
      <c r="Y144" s="1252"/>
      <c r="Z144" s="25"/>
      <c r="AA144" s="25"/>
      <c r="AB144" s="25"/>
      <c r="AC144" s="25"/>
      <c r="AD144" s="25"/>
    </row>
    <row r="145" spans="1:30" ht="19.5" customHeight="1" thickBot="1" x14ac:dyDescent="0.2">
      <c r="A145" s="28"/>
      <c r="B145" s="29"/>
      <c r="C145" s="32" t="s">
        <v>568</v>
      </c>
      <c r="D145" s="29"/>
      <c r="E145" s="29"/>
      <c r="F145" s="30"/>
      <c r="G145" s="433"/>
      <c r="H145" s="433"/>
      <c r="I145" s="321">
        <v>0</v>
      </c>
      <c r="J145" s="30" t="s">
        <v>387</v>
      </c>
      <c r="K145" s="30"/>
      <c r="L145" s="30"/>
      <c r="M145" s="30"/>
      <c r="N145" s="30"/>
      <c r="O145" s="30"/>
      <c r="P145" s="30"/>
      <c r="Q145" s="30"/>
      <c r="R145" s="265">
        <v>1</v>
      </c>
      <c r="S145" s="30" t="s">
        <v>386</v>
      </c>
      <c r="T145" s="30"/>
      <c r="U145" s="35"/>
      <c r="V145" s="415">
        <v>231</v>
      </c>
      <c r="W145" s="211" t="str">
        <f t="shared" si="3"/>
        <v>✔</v>
      </c>
      <c r="Y145" s="1252"/>
      <c r="Z145" s="25"/>
      <c r="AA145" s="25"/>
      <c r="AB145" s="25"/>
      <c r="AC145" s="25"/>
      <c r="AD145" s="25"/>
    </row>
    <row r="146" spans="1:30" ht="19.5" customHeight="1" thickBot="1" x14ac:dyDescent="0.2">
      <c r="A146" s="28"/>
      <c r="B146" s="29"/>
      <c r="C146" s="1394" t="s">
        <v>577</v>
      </c>
      <c r="D146" s="1394"/>
      <c r="E146" s="1394"/>
      <c r="F146" s="1394"/>
      <c r="G146" s="1394"/>
      <c r="H146" s="1397"/>
      <c r="I146" s="321">
        <v>0</v>
      </c>
      <c r="J146" s="30" t="s">
        <v>387</v>
      </c>
      <c r="K146" s="30"/>
      <c r="L146" s="30"/>
      <c r="M146" s="30"/>
      <c r="N146" s="30"/>
      <c r="O146" s="30"/>
      <c r="P146" s="30"/>
      <c r="Q146" s="30"/>
      <c r="R146" s="265">
        <v>2</v>
      </c>
      <c r="S146" s="30" t="s">
        <v>386</v>
      </c>
      <c r="T146" s="30"/>
      <c r="U146" s="35"/>
      <c r="V146" s="415">
        <v>232</v>
      </c>
      <c r="W146" s="211" t="str">
        <f t="shared" si="3"/>
        <v>✔</v>
      </c>
      <c r="Y146" s="1252"/>
      <c r="Z146" s="25"/>
      <c r="AA146" s="25"/>
      <c r="AB146" s="25"/>
      <c r="AC146" s="25"/>
      <c r="AD146" s="25"/>
    </row>
    <row r="147" spans="1:30" ht="19.5" customHeight="1" thickBot="1" x14ac:dyDescent="0.2">
      <c r="A147" s="28"/>
      <c r="B147" s="29"/>
      <c r="C147" s="1394" t="s">
        <v>578</v>
      </c>
      <c r="D147" s="1395"/>
      <c r="E147" s="1395"/>
      <c r="F147" s="1395"/>
      <c r="G147" s="1395"/>
      <c r="H147" s="1396"/>
      <c r="I147" s="321">
        <v>0</v>
      </c>
      <c r="J147" s="30" t="s">
        <v>387</v>
      </c>
      <c r="K147" s="30"/>
      <c r="L147" s="30"/>
      <c r="M147" s="30"/>
      <c r="N147" s="30"/>
      <c r="O147" s="30"/>
      <c r="P147" s="30"/>
      <c r="Q147" s="30"/>
      <c r="R147" s="265">
        <v>0</v>
      </c>
      <c r="S147" s="30" t="s">
        <v>386</v>
      </c>
      <c r="T147" s="30"/>
      <c r="U147" s="35"/>
      <c r="V147" s="415">
        <v>233</v>
      </c>
      <c r="W147" s="211" t="str">
        <f t="shared" si="3"/>
        <v>✔</v>
      </c>
      <c r="Y147" s="1252"/>
      <c r="Z147" s="25"/>
      <c r="AA147" s="25"/>
      <c r="AB147" s="25"/>
      <c r="AC147" s="25"/>
      <c r="AD147" s="25"/>
    </row>
    <row r="148" spans="1:30" ht="19.5" customHeight="1" thickBot="1" x14ac:dyDescent="0.2">
      <c r="A148" s="28"/>
      <c r="B148" s="29"/>
      <c r="C148" s="423" t="s">
        <v>579</v>
      </c>
      <c r="D148" s="423"/>
      <c r="E148" s="423"/>
      <c r="F148" s="423"/>
      <c r="G148" s="423"/>
      <c r="H148" s="423"/>
      <c r="I148" s="321">
        <v>0</v>
      </c>
      <c r="J148" s="30" t="s">
        <v>387</v>
      </c>
      <c r="K148" s="30"/>
      <c r="L148" s="30"/>
      <c r="M148" s="30"/>
      <c r="N148" s="30"/>
      <c r="O148" s="30"/>
      <c r="P148" s="30"/>
      <c r="Q148" s="30"/>
      <c r="R148" s="265">
        <v>3</v>
      </c>
      <c r="S148" s="30" t="s">
        <v>386</v>
      </c>
      <c r="T148" s="30"/>
      <c r="U148" s="35"/>
      <c r="V148" s="415">
        <v>234</v>
      </c>
      <c r="W148" s="211" t="str">
        <f t="shared" si="3"/>
        <v>✔</v>
      </c>
      <c r="Y148" s="1252"/>
      <c r="Z148" s="25"/>
      <c r="AA148" s="25"/>
      <c r="AB148" s="25"/>
      <c r="AC148" s="25"/>
      <c r="AD148" s="25"/>
    </row>
    <row r="149" spans="1:30" ht="19.5" customHeight="1" thickBot="1" x14ac:dyDescent="0.2">
      <c r="A149" s="28"/>
      <c r="B149" s="29"/>
      <c r="C149" s="1394" t="s">
        <v>466</v>
      </c>
      <c r="D149" s="1395"/>
      <c r="E149" s="1395"/>
      <c r="F149" s="1395"/>
      <c r="G149" s="1395"/>
      <c r="H149" s="1396"/>
      <c r="I149" s="321">
        <v>0</v>
      </c>
      <c r="J149" s="30" t="s">
        <v>387</v>
      </c>
      <c r="K149" s="30"/>
      <c r="L149" s="30"/>
      <c r="M149" s="30"/>
      <c r="N149" s="30"/>
      <c r="O149" s="30"/>
      <c r="P149" s="30"/>
      <c r="Q149" s="30"/>
      <c r="R149" s="265">
        <v>0</v>
      </c>
      <c r="S149" s="30" t="s">
        <v>386</v>
      </c>
      <c r="T149" s="30"/>
      <c r="U149" s="35"/>
      <c r="V149" s="415">
        <v>235</v>
      </c>
      <c r="W149" s="211" t="str">
        <f t="shared" si="3"/>
        <v>✔</v>
      </c>
      <c r="Y149" s="1252"/>
      <c r="Z149" s="25"/>
      <c r="AA149" s="25"/>
      <c r="AB149" s="25"/>
      <c r="AC149" s="25"/>
      <c r="AD149" s="25"/>
    </row>
    <row r="150" spans="1:30" ht="19.5" customHeight="1" thickBot="1" x14ac:dyDescent="0.2">
      <c r="A150" s="28"/>
      <c r="B150" s="29"/>
      <c r="C150" s="423" t="s">
        <v>580</v>
      </c>
      <c r="D150" s="423"/>
      <c r="E150" s="423"/>
      <c r="F150" s="423"/>
      <c r="G150" s="423"/>
      <c r="H150" s="423"/>
      <c r="I150" s="321">
        <v>0</v>
      </c>
      <c r="J150" s="30" t="s">
        <v>387</v>
      </c>
      <c r="K150" s="30"/>
      <c r="L150" s="30"/>
      <c r="M150" s="30"/>
      <c r="N150" s="30"/>
      <c r="O150" s="30"/>
      <c r="P150" s="30"/>
      <c r="Q150" s="30"/>
      <c r="R150" s="265">
        <v>0</v>
      </c>
      <c r="S150" s="30" t="s">
        <v>386</v>
      </c>
      <c r="T150" s="30"/>
      <c r="U150" s="35"/>
      <c r="V150" s="415">
        <v>236</v>
      </c>
      <c r="W150" s="211" t="str">
        <f t="shared" si="3"/>
        <v>✔</v>
      </c>
      <c r="Y150" s="1252"/>
      <c r="Z150" s="25"/>
      <c r="AA150" s="25"/>
      <c r="AB150" s="25"/>
      <c r="AC150" s="25"/>
      <c r="AD150" s="25"/>
    </row>
    <row r="151" spans="1:30" ht="19.5" customHeight="1" thickBot="1" x14ac:dyDescent="0.2">
      <c r="A151" s="28"/>
      <c r="B151" s="29"/>
      <c r="C151" s="423" t="s">
        <v>1753</v>
      </c>
      <c r="D151" s="423"/>
      <c r="E151" s="423"/>
      <c r="F151" s="423"/>
      <c r="G151" s="423"/>
      <c r="H151" s="423"/>
      <c r="I151" s="321">
        <v>0</v>
      </c>
      <c r="J151" s="30" t="s">
        <v>387</v>
      </c>
      <c r="K151" s="30"/>
      <c r="L151" s="30"/>
      <c r="M151" s="30"/>
      <c r="N151" s="30"/>
      <c r="O151" s="30"/>
      <c r="P151" s="30"/>
      <c r="Q151" s="30"/>
      <c r="R151" s="265">
        <v>0</v>
      </c>
      <c r="S151" s="30" t="s">
        <v>386</v>
      </c>
      <c r="T151" s="30"/>
      <c r="U151" s="35"/>
      <c r="W151" s="211" t="str">
        <f t="shared" ref="W151" si="4">IF(OR(I151="",R151=""),"未入力あり","✔")</f>
        <v>✔</v>
      </c>
      <c r="Y151" s="1252"/>
      <c r="Z151" s="25"/>
      <c r="AA151" s="25"/>
      <c r="AB151" s="25"/>
      <c r="AC151" s="25"/>
      <c r="AD151" s="25"/>
    </row>
    <row r="152" spans="1:30" ht="20.100000000000001" customHeight="1" thickBot="1" x14ac:dyDescent="0.2">
      <c r="A152" s="28"/>
      <c r="B152" s="29" t="s">
        <v>467</v>
      </c>
      <c r="C152" s="32"/>
      <c r="D152" s="29"/>
      <c r="E152" s="29"/>
      <c r="F152" s="30"/>
      <c r="G152" s="433"/>
      <c r="H152" s="380"/>
      <c r="I152" s="47"/>
      <c r="J152" s="12"/>
      <c r="K152" s="12"/>
      <c r="L152" s="12"/>
      <c r="M152" s="12"/>
      <c r="N152" s="12"/>
      <c r="O152" s="12"/>
      <c r="P152" s="12"/>
      <c r="Q152" s="12"/>
      <c r="R152" s="47"/>
      <c r="S152" s="12"/>
      <c r="T152" s="30"/>
      <c r="U152" s="35"/>
      <c r="V152" s="415">
        <v>237</v>
      </c>
      <c r="Y152" s="1252"/>
      <c r="Z152" s="25"/>
      <c r="AA152" s="25"/>
      <c r="AB152" s="25"/>
      <c r="AC152" s="25"/>
      <c r="AD152" s="25"/>
    </row>
    <row r="153" spans="1:30" ht="20.100000000000001" customHeight="1" thickBot="1" x14ac:dyDescent="0.2">
      <c r="A153" s="28"/>
      <c r="B153" s="29"/>
      <c r="C153" s="424" t="s">
        <v>602</v>
      </c>
      <c r="D153" s="29"/>
      <c r="E153" s="29"/>
      <c r="F153" s="30"/>
      <c r="G153" s="433"/>
      <c r="H153" s="380"/>
      <c r="I153" s="321">
        <v>0</v>
      </c>
      <c r="J153" s="30" t="s">
        <v>387</v>
      </c>
      <c r="K153" s="30"/>
      <c r="L153" s="30"/>
      <c r="M153" s="30"/>
      <c r="N153" s="30"/>
      <c r="O153" s="30"/>
      <c r="P153" s="30"/>
      <c r="Q153" s="30"/>
      <c r="R153" s="265">
        <v>3</v>
      </c>
      <c r="S153" s="30" t="s">
        <v>386</v>
      </c>
      <c r="T153" s="30"/>
      <c r="U153" s="35"/>
      <c r="V153" s="415">
        <v>238</v>
      </c>
      <c r="W153" s="211" t="str">
        <f>IF(OR(I153="",R153=""),"未入力あり","✔")</f>
        <v>✔</v>
      </c>
      <c r="Y153" s="1252"/>
      <c r="Z153" s="25"/>
      <c r="AA153" s="25"/>
      <c r="AB153" s="25"/>
      <c r="AC153" s="25"/>
      <c r="AD153" s="25"/>
    </row>
    <row r="154" spans="1:30" ht="20.100000000000001" customHeight="1" thickBot="1" x14ac:dyDescent="0.2">
      <c r="A154" s="28"/>
      <c r="B154" s="29"/>
      <c r="C154" s="424" t="s">
        <v>603</v>
      </c>
      <c r="D154" s="29"/>
      <c r="E154" s="29"/>
      <c r="F154" s="30"/>
      <c r="G154" s="433"/>
      <c r="H154" s="380"/>
      <c r="I154" s="321">
        <v>0</v>
      </c>
      <c r="J154" s="30" t="s">
        <v>387</v>
      </c>
      <c r="K154" s="30"/>
      <c r="L154" s="30"/>
      <c r="M154" s="30"/>
      <c r="N154" s="30"/>
      <c r="O154" s="30"/>
      <c r="P154" s="30"/>
      <c r="Q154" s="30"/>
      <c r="R154" s="265">
        <v>1</v>
      </c>
      <c r="S154" s="30" t="s">
        <v>386</v>
      </c>
      <c r="T154" s="30"/>
      <c r="U154" s="35"/>
      <c r="V154" s="415">
        <v>239</v>
      </c>
      <c r="W154" s="211" t="str">
        <f>IF(OR(I154="",R154=""),"未入力あり","✔")</f>
        <v>✔</v>
      </c>
      <c r="Y154" s="1252"/>
      <c r="Z154" s="25"/>
      <c r="AA154" s="25"/>
      <c r="AB154" s="25"/>
      <c r="AC154" s="25"/>
      <c r="AD154" s="25"/>
    </row>
    <row r="155" spans="1:30" ht="20.100000000000001" customHeight="1" thickBot="1" x14ac:dyDescent="0.2">
      <c r="A155" s="28"/>
      <c r="B155" s="29"/>
      <c r="C155" s="424" t="s">
        <v>604</v>
      </c>
      <c r="D155" s="29"/>
      <c r="E155" s="29"/>
      <c r="F155" s="30"/>
      <c r="G155" s="433"/>
      <c r="H155" s="380"/>
      <c r="I155" s="321">
        <v>0</v>
      </c>
      <c r="J155" s="30" t="s">
        <v>387</v>
      </c>
      <c r="K155" s="30"/>
      <c r="L155" s="30"/>
      <c r="M155" s="30"/>
      <c r="N155" s="30"/>
      <c r="O155" s="30"/>
      <c r="P155" s="30"/>
      <c r="Q155" s="30"/>
      <c r="R155" s="265">
        <v>5</v>
      </c>
      <c r="S155" s="30" t="s">
        <v>386</v>
      </c>
      <c r="T155" s="30"/>
      <c r="U155" s="35"/>
      <c r="V155" s="415">
        <v>240</v>
      </c>
      <c r="W155" s="211" t="str">
        <f>IF(OR(I155="",R155=""),"未入力あり","✔")</f>
        <v>✔</v>
      </c>
      <c r="Y155" s="1252"/>
      <c r="Z155" s="25"/>
      <c r="AA155" s="25"/>
      <c r="AB155" s="25"/>
      <c r="AC155" s="25"/>
      <c r="AD155" s="25"/>
    </row>
    <row r="156" spans="1:30" ht="20.100000000000001" customHeight="1" x14ac:dyDescent="0.15">
      <c r="A156" s="28"/>
      <c r="B156" s="29"/>
      <c r="C156" s="33"/>
      <c r="D156" s="33"/>
      <c r="E156" s="33"/>
      <c r="F156" s="33"/>
      <c r="G156" s="490"/>
      <c r="H156" s="33"/>
      <c r="I156" s="48"/>
      <c r="J156" s="12"/>
      <c r="K156" s="12"/>
      <c r="L156" s="12"/>
      <c r="M156" s="12"/>
      <c r="N156" s="12"/>
      <c r="O156" s="12"/>
      <c r="P156" s="12"/>
      <c r="Q156" s="12"/>
      <c r="R156" s="48"/>
      <c r="S156" s="12"/>
      <c r="T156" s="30"/>
      <c r="U156" s="35"/>
      <c r="V156" s="415">
        <v>251</v>
      </c>
      <c r="Y156" s="1252"/>
      <c r="Z156" s="25"/>
      <c r="AA156" s="25"/>
      <c r="AB156" s="25"/>
      <c r="AC156" s="25"/>
      <c r="AD156" s="25"/>
    </row>
    <row r="157" spans="1:30" ht="20.100000000000001" customHeight="1" thickBot="1" x14ac:dyDescent="0.2">
      <c r="A157" s="28"/>
      <c r="B157" s="29" t="s">
        <v>342</v>
      </c>
      <c r="C157" s="29"/>
      <c r="D157" s="29"/>
      <c r="E157" s="29"/>
      <c r="F157" s="29"/>
      <c r="G157" s="433"/>
      <c r="H157" s="29"/>
      <c r="I157" s="54"/>
      <c r="J157" s="12"/>
      <c r="K157" s="12"/>
      <c r="L157" s="12"/>
      <c r="M157" s="12"/>
      <c r="N157" s="12"/>
      <c r="O157" s="12"/>
      <c r="P157" s="12"/>
      <c r="Q157" s="12"/>
      <c r="R157" s="54"/>
      <c r="S157" s="12"/>
      <c r="T157" s="30"/>
      <c r="U157" s="35"/>
      <c r="V157" s="415">
        <v>252</v>
      </c>
      <c r="Y157" s="1252"/>
      <c r="Z157" s="25"/>
      <c r="AA157" s="25"/>
      <c r="AB157" s="25"/>
      <c r="AC157" s="25"/>
      <c r="AD157" s="25"/>
    </row>
    <row r="158" spans="1:30" ht="21" customHeight="1" thickBot="1" x14ac:dyDescent="0.2">
      <c r="A158" s="28"/>
      <c r="B158" s="29"/>
      <c r="C158" s="29" t="s">
        <v>48</v>
      </c>
      <c r="D158" s="29"/>
      <c r="E158" s="29"/>
      <c r="F158" s="29"/>
      <c r="G158" s="433"/>
      <c r="H158" s="29"/>
      <c r="I158" s="321">
        <v>0</v>
      </c>
      <c r="J158" s="30" t="s">
        <v>387</v>
      </c>
      <c r="K158" s="30"/>
      <c r="L158" s="30"/>
      <c r="M158" s="30"/>
      <c r="N158" s="30"/>
      <c r="O158" s="30"/>
      <c r="P158" s="30"/>
      <c r="Q158" s="30"/>
      <c r="R158" s="6">
        <v>1</v>
      </c>
      <c r="S158" s="30" t="s">
        <v>387</v>
      </c>
      <c r="T158" s="30"/>
      <c r="U158" s="35"/>
      <c r="V158" s="415">
        <v>253</v>
      </c>
      <c r="W158" s="211" t="str">
        <f>IF(OR(I158="",R158=""),"未入力あり","✔")</f>
        <v>✔</v>
      </c>
      <c r="Y158" s="1252"/>
      <c r="Z158" s="25"/>
      <c r="AA158" s="25"/>
      <c r="AB158" s="25"/>
      <c r="AC158" s="25"/>
      <c r="AD158" s="25"/>
    </row>
    <row r="159" spans="1:30" ht="21" customHeight="1" thickBot="1" x14ac:dyDescent="0.2">
      <c r="A159" s="28"/>
      <c r="B159" s="29"/>
      <c r="C159" s="29" t="s">
        <v>49</v>
      </c>
      <c r="D159" s="29"/>
      <c r="E159" s="29"/>
      <c r="F159" s="29"/>
      <c r="G159" s="433"/>
      <c r="H159" s="29"/>
      <c r="I159" s="321">
        <v>0</v>
      </c>
      <c r="J159" s="30" t="s">
        <v>387</v>
      </c>
      <c r="K159" s="30"/>
      <c r="L159" s="30"/>
      <c r="M159" s="30"/>
      <c r="N159" s="30"/>
      <c r="O159" s="30"/>
      <c r="P159" s="30"/>
      <c r="Q159" s="30"/>
      <c r="R159" s="6">
        <v>0</v>
      </c>
      <c r="S159" s="30" t="s">
        <v>387</v>
      </c>
      <c r="T159" s="30"/>
      <c r="U159" s="35"/>
      <c r="V159" s="415">
        <v>254</v>
      </c>
      <c r="W159" s="211" t="str">
        <f>IF(OR(I159="",R159=""),"未入力あり","✔")</f>
        <v>✔</v>
      </c>
      <c r="Y159" s="1252"/>
      <c r="Z159" s="25"/>
      <c r="AA159" s="25"/>
      <c r="AB159" s="25"/>
      <c r="AC159" s="25"/>
      <c r="AD159" s="25"/>
    </row>
    <row r="160" spans="1:30" ht="21" customHeight="1" x14ac:dyDescent="0.15">
      <c r="A160" s="28"/>
      <c r="B160" s="29"/>
      <c r="C160" s="29"/>
      <c r="D160" s="29"/>
      <c r="E160" s="29"/>
      <c r="F160" s="29"/>
      <c r="G160" s="433"/>
      <c r="H160" s="29"/>
      <c r="I160" s="48"/>
      <c r="J160" s="30"/>
      <c r="K160" s="30"/>
      <c r="L160" s="30"/>
      <c r="M160" s="30"/>
      <c r="N160" s="30"/>
      <c r="O160" s="30"/>
      <c r="P160" s="30"/>
      <c r="Q160" s="30"/>
      <c r="R160" s="48"/>
      <c r="S160" s="30"/>
      <c r="T160" s="30"/>
      <c r="U160" s="35"/>
      <c r="V160" s="415">
        <v>255</v>
      </c>
      <c r="Y160" s="1252"/>
      <c r="Z160" s="25"/>
      <c r="AA160" s="25"/>
      <c r="AB160" s="25"/>
      <c r="AC160" s="25"/>
      <c r="AD160" s="25"/>
    </row>
    <row r="161" spans="1:30" ht="20.100000000000001" customHeight="1" thickBot="1" x14ac:dyDescent="0.2">
      <c r="A161" s="28"/>
      <c r="B161" s="29" t="s">
        <v>226</v>
      </c>
      <c r="C161" s="29"/>
      <c r="D161" s="29"/>
      <c r="E161" s="29"/>
      <c r="F161" s="29"/>
      <c r="G161" s="433"/>
      <c r="H161" s="29"/>
      <c r="I161" s="54"/>
      <c r="J161" s="30"/>
      <c r="K161" s="30"/>
      <c r="L161" s="30"/>
      <c r="M161" s="30"/>
      <c r="N161" s="30"/>
      <c r="O161" s="30"/>
      <c r="P161" s="30"/>
      <c r="Q161" s="30"/>
      <c r="R161" s="54"/>
      <c r="S161" s="30"/>
      <c r="T161" s="30"/>
      <c r="U161" s="35"/>
      <c r="V161" s="415">
        <v>256</v>
      </c>
      <c r="Y161" s="1252"/>
      <c r="Z161" s="25"/>
      <c r="AA161" s="25"/>
      <c r="AB161" s="25"/>
      <c r="AC161" s="25"/>
      <c r="AD161" s="25"/>
    </row>
    <row r="162" spans="1:30" ht="20.100000000000001" customHeight="1" thickBot="1" x14ac:dyDescent="0.2">
      <c r="A162" s="28"/>
      <c r="B162" s="29"/>
      <c r="C162" s="29" t="s">
        <v>582</v>
      </c>
      <c r="D162" s="29"/>
      <c r="E162" s="29"/>
      <c r="F162" s="29"/>
      <c r="G162" s="433"/>
      <c r="H162" s="29"/>
      <c r="I162" s="321">
        <v>0</v>
      </c>
      <c r="J162" s="30" t="s">
        <v>387</v>
      </c>
      <c r="K162" s="30"/>
      <c r="L162" s="30"/>
      <c r="M162" s="30"/>
      <c r="N162" s="30"/>
      <c r="O162" s="30"/>
      <c r="P162" s="30"/>
      <c r="Q162" s="30"/>
      <c r="R162" s="6">
        <v>2</v>
      </c>
      <c r="S162" s="30" t="s">
        <v>387</v>
      </c>
      <c r="T162" s="30"/>
      <c r="U162" s="35"/>
      <c r="V162" s="415">
        <v>257</v>
      </c>
      <c r="W162" s="211" t="str">
        <f t="shared" ref="W162:W174" si="5">IF(OR(I162="",R162=""),"未入力あり","✔")</f>
        <v>✔</v>
      </c>
      <c r="Y162" s="1252"/>
      <c r="Z162" s="25"/>
      <c r="AA162" s="25"/>
      <c r="AB162" s="25"/>
      <c r="AC162" s="25"/>
      <c r="AD162" s="25"/>
    </row>
    <row r="163" spans="1:30" ht="20.100000000000001" customHeight="1" thickBot="1" x14ac:dyDescent="0.2">
      <c r="A163" s="28"/>
      <c r="B163" s="29"/>
      <c r="C163" s="29" t="s">
        <v>583</v>
      </c>
      <c r="D163" s="29"/>
      <c r="E163" s="29"/>
      <c r="F163" s="29"/>
      <c r="G163" s="433"/>
      <c r="H163" s="29"/>
      <c r="I163" s="321">
        <v>0</v>
      </c>
      <c r="J163" s="30" t="s">
        <v>387</v>
      </c>
      <c r="K163" s="30"/>
      <c r="L163" s="30"/>
      <c r="M163" s="30"/>
      <c r="N163" s="30"/>
      <c r="O163" s="30"/>
      <c r="P163" s="30"/>
      <c r="Q163" s="30"/>
      <c r="R163" s="6">
        <v>1</v>
      </c>
      <c r="S163" s="30" t="s">
        <v>387</v>
      </c>
      <c r="T163" s="30"/>
      <c r="U163" s="35"/>
      <c r="V163" s="415">
        <v>258</v>
      </c>
      <c r="W163" s="211" t="str">
        <f t="shared" si="5"/>
        <v>✔</v>
      </c>
      <c r="Y163" s="1252"/>
      <c r="Z163" s="25"/>
      <c r="AA163" s="25"/>
      <c r="AB163" s="25"/>
      <c r="AC163" s="25"/>
      <c r="AD163" s="25"/>
    </row>
    <row r="164" spans="1:30" ht="20.100000000000001" customHeight="1" thickBot="1" x14ac:dyDescent="0.2">
      <c r="A164" s="28"/>
      <c r="B164" s="29"/>
      <c r="C164" s="29" t="s">
        <v>584</v>
      </c>
      <c r="D164" s="29"/>
      <c r="E164" s="29"/>
      <c r="F164" s="29"/>
      <c r="G164" s="433"/>
      <c r="H164" s="29"/>
      <c r="I164" s="321">
        <v>0</v>
      </c>
      <c r="J164" s="30" t="s">
        <v>387</v>
      </c>
      <c r="K164" s="30"/>
      <c r="L164" s="30"/>
      <c r="M164" s="30"/>
      <c r="N164" s="30"/>
      <c r="O164" s="30"/>
      <c r="P164" s="30"/>
      <c r="Q164" s="30"/>
      <c r="R164" s="6">
        <v>1</v>
      </c>
      <c r="S164" s="30" t="s">
        <v>387</v>
      </c>
      <c r="T164" s="30"/>
      <c r="U164" s="35"/>
      <c r="V164" s="415">
        <v>259</v>
      </c>
      <c r="W164" s="211" t="str">
        <f t="shared" si="5"/>
        <v>✔</v>
      </c>
      <c r="Y164" s="1252"/>
      <c r="Z164" s="25"/>
      <c r="AA164" s="25"/>
      <c r="AB164" s="25"/>
      <c r="AC164" s="25"/>
      <c r="AD164" s="25"/>
    </row>
    <row r="165" spans="1:30" ht="20.100000000000001" customHeight="1" thickBot="1" x14ac:dyDescent="0.2">
      <c r="A165" s="28"/>
      <c r="B165" s="29"/>
      <c r="C165" s="29" t="s">
        <v>585</v>
      </c>
      <c r="D165" s="29"/>
      <c r="E165" s="29"/>
      <c r="F165" s="29"/>
      <c r="G165" s="433"/>
      <c r="H165" s="29"/>
      <c r="I165" s="321">
        <v>0</v>
      </c>
      <c r="J165" s="30" t="s">
        <v>387</v>
      </c>
      <c r="K165" s="30"/>
      <c r="L165" s="30"/>
      <c r="M165" s="30"/>
      <c r="N165" s="30"/>
      <c r="O165" s="30"/>
      <c r="P165" s="30"/>
      <c r="Q165" s="30"/>
      <c r="R165" s="6">
        <v>1</v>
      </c>
      <c r="S165" s="30" t="s">
        <v>387</v>
      </c>
      <c r="T165" s="30"/>
      <c r="U165" s="35"/>
      <c r="V165" s="415">
        <v>260</v>
      </c>
      <c r="W165" s="211" t="str">
        <f t="shared" si="5"/>
        <v>✔</v>
      </c>
      <c r="Y165" s="1252"/>
      <c r="Z165" s="25"/>
      <c r="AA165" s="25"/>
      <c r="AB165" s="25"/>
      <c r="AC165" s="25"/>
      <c r="AD165" s="25"/>
    </row>
    <row r="166" spans="1:30" ht="20.100000000000001" customHeight="1" thickBot="1" x14ac:dyDescent="0.2">
      <c r="A166" s="28"/>
      <c r="B166" s="29"/>
      <c r="C166" s="29" t="s">
        <v>586</v>
      </c>
      <c r="D166" s="29"/>
      <c r="E166" s="29"/>
      <c r="F166" s="29"/>
      <c r="G166" s="433"/>
      <c r="H166" s="29"/>
      <c r="I166" s="321">
        <v>0</v>
      </c>
      <c r="J166" s="30" t="s">
        <v>387</v>
      </c>
      <c r="K166" s="30"/>
      <c r="L166" s="30"/>
      <c r="M166" s="30"/>
      <c r="N166" s="30"/>
      <c r="O166" s="30"/>
      <c r="P166" s="30"/>
      <c r="Q166" s="30"/>
      <c r="R166" s="6">
        <v>1</v>
      </c>
      <c r="S166" s="30" t="s">
        <v>387</v>
      </c>
      <c r="T166" s="30"/>
      <c r="U166" s="35"/>
      <c r="V166" s="415">
        <v>261</v>
      </c>
      <c r="W166" s="211" t="str">
        <f t="shared" si="5"/>
        <v>✔</v>
      </c>
      <c r="Y166" s="1252"/>
      <c r="Z166" s="25"/>
      <c r="AA166" s="25"/>
      <c r="AB166" s="25"/>
      <c r="AC166" s="25"/>
      <c r="AD166" s="25"/>
    </row>
    <row r="167" spans="1:30" ht="20.100000000000001" customHeight="1" thickBot="1" x14ac:dyDescent="0.2">
      <c r="A167" s="28"/>
      <c r="B167" s="29"/>
      <c r="C167" s="29" t="s">
        <v>587</v>
      </c>
      <c r="D167" s="29"/>
      <c r="E167" s="29"/>
      <c r="F167" s="29"/>
      <c r="G167" s="433"/>
      <c r="H167" s="29"/>
      <c r="I167" s="321">
        <v>0</v>
      </c>
      <c r="J167" s="30" t="s">
        <v>387</v>
      </c>
      <c r="K167" s="30"/>
      <c r="L167" s="30"/>
      <c r="M167" s="30"/>
      <c r="N167" s="30"/>
      <c r="O167" s="30"/>
      <c r="P167" s="30"/>
      <c r="Q167" s="30"/>
      <c r="R167" s="6">
        <v>0</v>
      </c>
      <c r="S167" s="30" t="s">
        <v>387</v>
      </c>
      <c r="T167" s="30"/>
      <c r="U167" s="35"/>
      <c r="V167" s="415">
        <v>262</v>
      </c>
      <c r="W167" s="211" t="str">
        <f t="shared" si="5"/>
        <v>✔</v>
      </c>
      <c r="Y167" s="1252"/>
      <c r="Z167" s="25"/>
      <c r="AA167" s="25"/>
      <c r="AB167" s="25"/>
      <c r="AC167" s="25"/>
      <c r="AD167" s="25"/>
    </row>
    <row r="168" spans="1:30" ht="20.100000000000001" customHeight="1" thickBot="1" x14ac:dyDescent="0.2">
      <c r="A168" s="28"/>
      <c r="B168" s="29"/>
      <c r="C168" s="25" t="s">
        <v>588</v>
      </c>
      <c r="D168" s="29"/>
      <c r="E168" s="29"/>
      <c r="F168" s="29"/>
      <c r="G168" s="433"/>
      <c r="H168" s="29"/>
      <c r="I168" s="321">
        <v>0</v>
      </c>
      <c r="J168" s="30" t="s">
        <v>387</v>
      </c>
      <c r="K168" s="30"/>
      <c r="L168" s="30"/>
      <c r="M168" s="30"/>
      <c r="N168" s="30"/>
      <c r="O168" s="30"/>
      <c r="P168" s="30"/>
      <c r="Q168" s="30"/>
      <c r="R168" s="6">
        <v>0</v>
      </c>
      <c r="S168" s="30" t="s">
        <v>387</v>
      </c>
      <c r="T168" s="30"/>
      <c r="U168" s="35"/>
      <c r="V168" s="415">
        <v>263</v>
      </c>
      <c r="W168" s="211" t="str">
        <f t="shared" si="5"/>
        <v>✔</v>
      </c>
      <c r="Y168" s="1252"/>
      <c r="Z168" s="25"/>
      <c r="AA168" s="25"/>
      <c r="AB168" s="25"/>
      <c r="AC168" s="25"/>
      <c r="AD168" s="25"/>
    </row>
    <row r="169" spans="1:30" ht="20.100000000000001" customHeight="1" thickBot="1" x14ac:dyDescent="0.2">
      <c r="A169" s="28"/>
      <c r="B169" s="29"/>
      <c r="C169" s="29" t="s">
        <v>589</v>
      </c>
      <c r="D169" s="29"/>
      <c r="E169" s="29"/>
      <c r="F169" s="29"/>
      <c r="G169" s="433"/>
      <c r="H169" s="29"/>
      <c r="I169" s="321">
        <v>0</v>
      </c>
      <c r="J169" s="30" t="s">
        <v>387</v>
      </c>
      <c r="K169" s="30"/>
      <c r="L169" s="30"/>
      <c r="M169" s="30"/>
      <c r="N169" s="30"/>
      <c r="O169" s="30"/>
      <c r="P169" s="30"/>
      <c r="Q169" s="30"/>
      <c r="R169" s="6">
        <v>0</v>
      </c>
      <c r="S169" s="30" t="s">
        <v>387</v>
      </c>
      <c r="T169" s="30"/>
      <c r="U169" s="35"/>
      <c r="V169" s="415">
        <v>264</v>
      </c>
      <c r="W169" s="211" t="str">
        <f t="shared" si="5"/>
        <v>✔</v>
      </c>
      <c r="Y169" s="1252"/>
      <c r="Z169" s="25"/>
      <c r="AA169" s="25"/>
      <c r="AB169" s="25"/>
      <c r="AC169" s="25"/>
      <c r="AD169" s="25"/>
    </row>
    <row r="170" spans="1:30" ht="20.100000000000001" customHeight="1" thickBot="1" x14ac:dyDescent="0.2">
      <c r="A170" s="28"/>
      <c r="B170" s="29"/>
      <c r="C170" s="25" t="s">
        <v>590</v>
      </c>
      <c r="D170" s="29"/>
      <c r="E170" s="29"/>
      <c r="F170" s="29"/>
      <c r="G170" s="433"/>
      <c r="H170" s="29"/>
      <c r="I170" s="321">
        <v>0</v>
      </c>
      <c r="J170" s="55" t="s">
        <v>339</v>
      </c>
      <c r="K170" s="55"/>
      <c r="L170" s="55"/>
      <c r="M170" s="55"/>
      <c r="N170" s="55"/>
      <c r="O170" s="55"/>
      <c r="P170" s="55"/>
      <c r="Q170" s="55"/>
      <c r="R170" s="6">
        <v>0</v>
      </c>
      <c r="S170" s="55" t="s">
        <v>339</v>
      </c>
      <c r="T170" s="55"/>
      <c r="U170" s="62"/>
      <c r="V170" s="415">
        <v>265</v>
      </c>
      <c r="W170" s="211" t="str">
        <f t="shared" si="5"/>
        <v>✔</v>
      </c>
      <c r="Y170" s="1252"/>
      <c r="Z170" s="25"/>
      <c r="AA170" s="25"/>
      <c r="AB170" s="25"/>
      <c r="AC170" s="25"/>
      <c r="AD170" s="25"/>
    </row>
    <row r="171" spans="1:30" ht="20.100000000000001" customHeight="1" thickBot="1" x14ac:dyDescent="0.2">
      <c r="A171" s="28"/>
      <c r="B171" s="29"/>
      <c r="C171" s="29" t="s">
        <v>591</v>
      </c>
      <c r="D171" s="29"/>
      <c r="E171" s="29"/>
      <c r="F171" s="29"/>
      <c r="G171" s="433"/>
      <c r="H171" s="29"/>
      <c r="I171" s="321">
        <v>0</v>
      </c>
      <c r="J171" s="55" t="s">
        <v>339</v>
      </c>
      <c r="K171" s="55"/>
      <c r="L171" s="55"/>
      <c r="M171" s="55"/>
      <c r="N171" s="55"/>
      <c r="O171" s="55"/>
      <c r="P171" s="55"/>
      <c r="Q171" s="55"/>
      <c r="R171" s="6">
        <v>1</v>
      </c>
      <c r="S171" s="55" t="s">
        <v>339</v>
      </c>
      <c r="T171" s="55"/>
      <c r="U171" s="62"/>
      <c r="V171" s="415">
        <v>266</v>
      </c>
      <c r="W171" s="211" t="str">
        <f t="shared" si="5"/>
        <v>✔</v>
      </c>
      <c r="Y171" s="1252"/>
      <c r="Z171" s="25"/>
      <c r="AA171" s="25"/>
      <c r="AB171" s="25"/>
      <c r="AC171" s="25"/>
      <c r="AD171" s="25"/>
    </row>
    <row r="172" spans="1:30" ht="20.100000000000001" customHeight="1" thickBot="1" x14ac:dyDescent="0.2">
      <c r="A172" s="28"/>
      <c r="B172" s="29"/>
      <c r="C172" s="29" t="s">
        <v>592</v>
      </c>
      <c r="D172" s="29"/>
      <c r="E172" s="29"/>
      <c r="F172" s="29"/>
      <c r="G172" s="433"/>
      <c r="H172" s="29"/>
      <c r="I172" s="321">
        <v>0</v>
      </c>
      <c r="J172" s="55" t="s">
        <v>339</v>
      </c>
      <c r="K172" s="55"/>
      <c r="L172" s="55"/>
      <c r="M172" s="55"/>
      <c r="N172" s="55"/>
      <c r="O172" s="55"/>
      <c r="P172" s="55"/>
      <c r="Q172" s="55"/>
      <c r="R172" s="6">
        <v>2</v>
      </c>
      <c r="S172" s="55" t="s">
        <v>339</v>
      </c>
      <c r="T172" s="55"/>
      <c r="U172" s="62"/>
      <c r="V172" s="415">
        <v>267</v>
      </c>
      <c r="W172" s="211" t="str">
        <f t="shared" si="5"/>
        <v>✔</v>
      </c>
      <c r="Y172" s="1252"/>
      <c r="Z172" s="25"/>
      <c r="AA172" s="25"/>
      <c r="AB172" s="25"/>
      <c r="AC172" s="25"/>
      <c r="AD172" s="25"/>
    </row>
    <row r="173" spans="1:30" ht="20.100000000000001" customHeight="1" thickBot="1" x14ac:dyDescent="0.2">
      <c r="A173" s="28"/>
      <c r="B173" s="29"/>
      <c r="C173" s="29" t="s">
        <v>1185</v>
      </c>
      <c r="D173" s="29"/>
      <c r="E173" s="29"/>
      <c r="F173" s="29"/>
      <c r="G173" s="433"/>
      <c r="H173" s="29"/>
      <c r="I173" s="321">
        <v>0</v>
      </c>
      <c r="J173" s="55" t="s">
        <v>339</v>
      </c>
      <c r="K173" s="55"/>
      <c r="L173" s="55"/>
      <c r="M173" s="55"/>
      <c r="N173" s="55"/>
      <c r="O173" s="55"/>
      <c r="P173" s="55"/>
      <c r="Q173" s="55"/>
      <c r="R173" s="6">
        <v>1</v>
      </c>
      <c r="S173" s="55" t="s">
        <v>339</v>
      </c>
      <c r="T173" s="55"/>
      <c r="U173" s="62"/>
      <c r="V173" s="415">
        <v>268</v>
      </c>
      <c r="W173" s="211" t="str">
        <f t="shared" si="5"/>
        <v>✔</v>
      </c>
      <c r="Y173" s="1252"/>
      <c r="Z173" s="25"/>
      <c r="AA173" s="25"/>
      <c r="AB173" s="25"/>
      <c r="AC173" s="25"/>
      <c r="AD173" s="25"/>
    </row>
    <row r="174" spans="1:30" ht="39.75" customHeight="1" thickBot="1" x14ac:dyDescent="0.2">
      <c r="A174" s="28"/>
      <c r="B174" s="29"/>
      <c r="C174" s="1420" t="s">
        <v>605</v>
      </c>
      <c r="D174" s="1421"/>
      <c r="E174" s="1421"/>
      <c r="F174" s="1421"/>
      <c r="G174" s="1421"/>
      <c r="H174" s="1422"/>
      <c r="I174" s="321">
        <v>0</v>
      </c>
      <c r="J174" s="30" t="s">
        <v>387</v>
      </c>
      <c r="K174" s="30"/>
      <c r="L174" s="30"/>
      <c r="M174" s="30"/>
      <c r="N174" s="30"/>
      <c r="O174" s="30"/>
      <c r="P174" s="30"/>
      <c r="Q174" s="30"/>
      <c r="R174" s="6">
        <v>0</v>
      </c>
      <c r="S174" s="30" t="s">
        <v>387</v>
      </c>
      <c r="T174" s="30"/>
      <c r="U174" s="35"/>
      <c r="V174" s="415">
        <v>269</v>
      </c>
      <c r="W174" s="211" t="str">
        <f t="shared" si="5"/>
        <v>✔</v>
      </c>
      <c r="Y174" s="1252"/>
      <c r="Z174" s="25"/>
      <c r="AA174" s="25"/>
      <c r="AB174" s="25"/>
      <c r="AC174" s="25"/>
      <c r="AD174" s="25"/>
    </row>
    <row r="175" spans="1:30" ht="20.100000000000001" customHeight="1" x14ac:dyDescent="0.15">
      <c r="A175" s="28"/>
      <c r="B175" s="29"/>
      <c r="C175" s="29"/>
      <c r="D175" s="29"/>
      <c r="E175" s="29"/>
      <c r="F175" s="29"/>
      <c r="G175" s="433"/>
      <c r="H175" s="29"/>
      <c r="I175" s="48"/>
      <c r="J175" s="30"/>
      <c r="K175" s="30"/>
      <c r="L175" s="30"/>
      <c r="M175" s="30"/>
      <c r="N175" s="30"/>
      <c r="O175" s="30"/>
      <c r="P175" s="30"/>
      <c r="Q175" s="30"/>
      <c r="R175" s="48"/>
      <c r="S175" s="30"/>
      <c r="T175" s="30"/>
      <c r="U175" s="35"/>
      <c r="V175" s="415">
        <v>270</v>
      </c>
      <c r="Y175" s="1252"/>
      <c r="Z175" s="25"/>
      <c r="AA175" s="25"/>
      <c r="AB175" s="25"/>
      <c r="AC175" s="25"/>
      <c r="AD175" s="25"/>
    </row>
    <row r="176" spans="1:30" ht="20.100000000000001" customHeight="1" x14ac:dyDescent="0.15">
      <c r="A176" s="28"/>
      <c r="B176" s="29" t="s">
        <v>347</v>
      </c>
      <c r="C176" s="29"/>
      <c r="D176" s="29"/>
      <c r="E176" s="29"/>
      <c r="F176" s="30"/>
      <c r="G176" s="433"/>
      <c r="H176" s="380"/>
      <c r="I176" s="47" t="s">
        <v>332</v>
      </c>
      <c r="J176" s="30"/>
      <c r="K176" s="30"/>
      <c r="L176" s="30"/>
      <c r="M176" s="30"/>
      <c r="N176" s="30"/>
      <c r="O176" s="30"/>
      <c r="P176" s="30"/>
      <c r="Q176" s="30"/>
      <c r="R176" s="47" t="s">
        <v>343</v>
      </c>
      <c r="S176" s="30"/>
      <c r="T176" s="30"/>
      <c r="U176" s="35"/>
      <c r="V176" s="415">
        <v>271</v>
      </c>
      <c r="Y176" s="1252"/>
      <c r="Z176" s="25"/>
      <c r="AA176" s="25"/>
      <c r="AB176" s="25"/>
      <c r="AC176" s="25"/>
      <c r="AD176" s="25"/>
    </row>
    <row r="177" spans="1:30" ht="20.100000000000001" customHeight="1" thickBot="1" x14ac:dyDescent="0.2">
      <c r="A177" s="28"/>
      <c r="B177" s="29"/>
      <c r="C177" s="29"/>
      <c r="D177" s="29"/>
      <c r="E177" s="29"/>
      <c r="F177" s="30"/>
      <c r="G177" s="433"/>
      <c r="H177" s="380"/>
      <c r="I177" s="47" t="s">
        <v>311</v>
      </c>
      <c r="J177" s="30"/>
      <c r="K177" s="30"/>
      <c r="L177" s="30"/>
      <c r="M177" s="30"/>
      <c r="N177" s="30"/>
      <c r="O177" s="30"/>
      <c r="P177" s="30"/>
      <c r="Q177" s="30"/>
      <c r="R177" s="22"/>
      <c r="S177" s="30"/>
      <c r="T177" s="30"/>
      <c r="U177" s="35"/>
      <c r="V177" s="415">
        <v>272</v>
      </c>
      <c r="Y177" s="1252"/>
      <c r="Z177" s="25"/>
      <c r="AA177" s="25"/>
      <c r="AB177" s="25"/>
      <c r="AC177" s="25"/>
      <c r="AD177" s="25"/>
    </row>
    <row r="178" spans="1:30" ht="19.5" customHeight="1" thickBot="1" x14ac:dyDescent="0.2">
      <c r="A178" s="28"/>
      <c r="B178" s="29"/>
      <c r="C178" s="32" t="s">
        <v>593</v>
      </c>
      <c r="D178" s="32"/>
      <c r="E178" s="32"/>
      <c r="F178" s="32"/>
      <c r="G178" s="32"/>
      <c r="H178" s="425"/>
      <c r="I178" s="321">
        <v>0</v>
      </c>
      <c r="J178" s="30" t="s">
        <v>387</v>
      </c>
      <c r="K178" s="30"/>
      <c r="L178" s="30"/>
      <c r="M178" s="30"/>
      <c r="N178" s="30"/>
      <c r="O178" s="30"/>
      <c r="P178" s="30"/>
      <c r="Q178" s="30"/>
      <c r="R178" s="6">
        <v>2</v>
      </c>
      <c r="S178" s="30" t="s">
        <v>387</v>
      </c>
      <c r="T178" s="30"/>
      <c r="U178" s="35"/>
      <c r="V178" s="415">
        <v>273</v>
      </c>
      <c r="W178" s="211" t="str">
        <f t="shared" ref="W178:W190" si="6">IF(OR(I178="",R178=""),"未入力あり","✔")</f>
        <v>✔</v>
      </c>
      <c r="Y178" s="1252"/>
      <c r="Z178" s="25"/>
      <c r="AA178" s="25"/>
      <c r="AB178" s="25"/>
      <c r="AC178" s="25"/>
      <c r="AD178" s="25"/>
    </row>
    <row r="179" spans="1:30" ht="19.5" customHeight="1" thickBot="1" x14ac:dyDescent="0.2">
      <c r="A179" s="28"/>
      <c r="B179" s="29"/>
      <c r="C179" s="32" t="s">
        <v>320</v>
      </c>
      <c r="D179" s="29"/>
      <c r="E179" s="29"/>
      <c r="F179" s="30"/>
      <c r="G179" s="433"/>
      <c r="H179" s="13"/>
      <c r="I179" s="321">
        <v>0</v>
      </c>
      <c r="J179" s="30" t="s">
        <v>387</v>
      </c>
      <c r="K179" s="30"/>
      <c r="L179" s="30"/>
      <c r="M179" s="30"/>
      <c r="N179" s="30"/>
      <c r="O179" s="30"/>
      <c r="P179" s="30"/>
      <c r="Q179" s="30"/>
      <c r="R179" s="6">
        <v>2</v>
      </c>
      <c r="S179" s="30" t="s">
        <v>387</v>
      </c>
      <c r="T179" s="30"/>
      <c r="U179" s="35"/>
      <c r="V179" s="415">
        <v>274</v>
      </c>
      <c r="W179" s="211" t="str">
        <f t="shared" si="6"/>
        <v>✔</v>
      </c>
      <c r="Y179" s="1252"/>
      <c r="Z179" s="25"/>
      <c r="AA179" s="25"/>
      <c r="AB179" s="25"/>
      <c r="AC179" s="25"/>
      <c r="AD179" s="25"/>
    </row>
    <row r="180" spans="1:30" ht="19.5" customHeight="1" thickBot="1" x14ac:dyDescent="0.2">
      <c r="A180" s="28"/>
      <c r="B180" s="29"/>
      <c r="C180" s="32" t="s">
        <v>173</v>
      </c>
      <c r="D180" s="29"/>
      <c r="E180" s="29"/>
      <c r="F180" s="30"/>
      <c r="G180" s="433"/>
      <c r="H180" s="426"/>
      <c r="I180" s="321">
        <v>0</v>
      </c>
      <c r="J180" s="30" t="s">
        <v>387</v>
      </c>
      <c r="K180" s="30"/>
      <c r="L180" s="30"/>
      <c r="M180" s="30"/>
      <c r="N180" s="30"/>
      <c r="O180" s="30"/>
      <c r="P180" s="30"/>
      <c r="Q180" s="30"/>
      <c r="R180" s="6">
        <v>2</v>
      </c>
      <c r="S180" s="30" t="s">
        <v>387</v>
      </c>
      <c r="T180" s="30"/>
      <c r="U180" s="35"/>
      <c r="V180" s="415">
        <v>275</v>
      </c>
      <c r="W180" s="211" t="str">
        <f t="shared" si="6"/>
        <v>✔</v>
      </c>
      <c r="Y180" s="1252"/>
      <c r="Z180" s="25"/>
      <c r="AA180" s="25"/>
      <c r="AB180" s="25"/>
      <c r="AC180" s="25"/>
      <c r="AD180" s="25"/>
    </row>
    <row r="181" spans="1:30" ht="19.5" customHeight="1" thickBot="1" x14ac:dyDescent="0.2">
      <c r="A181" s="28"/>
      <c r="B181" s="29"/>
      <c r="C181" s="32" t="s">
        <v>594</v>
      </c>
      <c r="D181" s="433"/>
      <c r="E181" s="433"/>
      <c r="F181" s="433"/>
      <c r="G181" s="433"/>
      <c r="H181" s="427"/>
      <c r="I181" s="321">
        <v>0</v>
      </c>
      <c r="J181" s="30" t="s">
        <v>387</v>
      </c>
      <c r="K181" s="30"/>
      <c r="L181" s="30"/>
      <c r="M181" s="30"/>
      <c r="N181" s="30"/>
      <c r="O181" s="30"/>
      <c r="P181" s="30"/>
      <c r="Q181" s="30"/>
      <c r="R181" s="6">
        <v>1</v>
      </c>
      <c r="S181" s="30" t="s">
        <v>387</v>
      </c>
      <c r="T181" s="30"/>
      <c r="U181" s="35"/>
      <c r="V181" s="415">
        <v>276</v>
      </c>
      <c r="W181" s="211" t="str">
        <f t="shared" si="6"/>
        <v>✔</v>
      </c>
      <c r="Y181" s="1252"/>
      <c r="Z181" s="25"/>
      <c r="AA181" s="25"/>
      <c r="AB181" s="25"/>
      <c r="AC181" s="25"/>
      <c r="AD181" s="25"/>
    </row>
    <row r="182" spans="1:30" ht="39" customHeight="1" thickBot="1" x14ac:dyDescent="0.2">
      <c r="A182" s="28"/>
      <c r="B182" s="29"/>
      <c r="C182" s="1394" t="s">
        <v>595</v>
      </c>
      <c r="D182" s="1394"/>
      <c r="E182" s="1394"/>
      <c r="F182" s="1394"/>
      <c r="G182" s="1394"/>
      <c r="H182" s="1397"/>
      <c r="I182" s="321">
        <v>0</v>
      </c>
      <c r="J182" s="30" t="s">
        <v>387</v>
      </c>
      <c r="K182" s="30"/>
      <c r="L182" s="30"/>
      <c r="M182" s="30"/>
      <c r="N182" s="30"/>
      <c r="O182" s="30"/>
      <c r="P182" s="30"/>
      <c r="Q182" s="30"/>
      <c r="R182" s="6">
        <v>10</v>
      </c>
      <c r="S182" s="30" t="s">
        <v>387</v>
      </c>
      <c r="T182" s="30"/>
      <c r="U182" s="35"/>
      <c r="V182" s="415">
        <v>277</v>
      </c>
      <c r="W182" s="211" t="str">
        <f t="shared" si="6"/>
        <v>✔</v>
      </c>
      <c r="Y182" s="1252"/>
      <c r="Z182" s="25"/>
      <c r="AA182" s="25"/>
      <c r="AB182" s="25"/>
      <c r="AC182" s="25"/>
      <c r="AD182" s="25"/>
    </row>
    <row r="183" spans="1:30" ht="19.5" customHeight="1" thickBot="1" x14ac:dyDescent="0.2">
      <c r="A183" s="28"/>
      <c r="B183" s="29"/>
      <c r="C183" s="32" t="s">
        <v>308</v>
      </c>
      <c r="D183" s="433"/>
      <c r="E183" s="433"/>
      <c r="F183" s="433"/>
      <c r="G183" s="433"/>
      <c r="H183" s="427"/>
      <c r="I183" s="321">
        <v>0</v>
      </c>
      <c r="J183" s="30" t="s">
        <v>387</v>
      </c>
      <c r="K183" s="30"/>
      <c r="L183" s="30"/>
      <c r="M183" s="30"/>
      <c r="N183" s="30"/>
      <c r="O183" s="30"/>
      <c r="P183" s="30"/>
      <c r="Q183" s="30"/>
      <c r="R183" s="6">
        <v>2</v>
      </c>
      <c r="S183" s="30" t="s">
        <v>387</v>
      </c>
      <c r="T183" s="30"/>
      <c r="U183" s="35"/>
      <c r="V183" s="415">
        <v>278</v>
      </c>
      <c r="W183" s="211" t="str">
        <f t="shared" si="6"/>
        <v>✔</v>
      </c>
      <c r="Y183" s="1252"/>
      <c r="Z183" s="25"/>
      <c r="AA183" s="25"/>
      <c r="AB183" s="25"/>
      <c r="AC183" s="25"/>
      <c r="AD183" s="25"/>
    </row>
    <row r="184" spans="1:30" ht="19.5" customHeight="1" thickBot="1" x14ac:dyDescent="0.2">
      <c r="A184" s="28"/>
      <c r="B184" s="29"/>
      <c r="C184" s="32" t="s">
        <v>306</v>
      </c>
      <c r="D184" s="433"/>
      <c r="E184" s="433"/>
      <c r="F184" s="433"/>
      <c r="G184" s="433"/>
      <c r="H184" s="427"/>
      <c r="I184" s="321">
        <v>0</v>
      </c>
      <c r="J184" s="30" t="s">
        <v>387</v>
      </c>
      <c r="K184" s="30"/>
      <c r="L184" s="30"/>
      <c r="M184" s="30"/>
      <c r="N184" s="30"/>
      <c r="O184" s="30"/>
      <c r="P184" s="30"/>
      <c r="Q184" s="30"/>
      <c r="R184" s="6">
        <v>2</v>
      </c>
      <c r="S184" s="30" t="s">
        <v>387</v>
      </c>
      <c r="T184" s="30"/>
      <c r="U184" s="35"/>
      <c r="V184" s="415">
        <v>279</v>
      </c>
      <c r="W184" s="211" t="str">
        <f t="shared" si="6"/>
        <v>✔</v>
      </c>
      <c r="Y184" s="1252"/>
      <c r="Z184" s="25"/>
      <c r="AA184" s="25"/>
      <c r="AB184" s="25"/>
      <c r="AC184" s="25"/>
      <c r="AD184" s="25"/>
    </row>
    <row r="185" spans="1:30" ht="19.5" customHeight="1" thickBot="1" x14ac:dyDescent="0.2">
      <c r="A185" s="28"/>
      <c r="B185" s="29"/>
      <c r="C185" s="32" t="s">
        <v>596</v>
      </c>
      <c r="D185" s="29"/>
      <c r="E185" s="29"/>
      <c r="F185" s="30"/>
      <c r="G185" s="433"/>
      <c r="H185" s="13"/>
      <c r="I185" s="321">
        <v>0</v>
      </c>
      <c r="J185" s="30" t="s">
        <v>387</v>
      </c>
      <c r="K185" s="30"/>
      <c r="L185" s="30"/>
      <c r="M185" s="30"/>
      <c r="N185" s="30"/>
      <c r="O185" s="30"/>
      <c r="P185" s="30"/>
      <c r="Q185" s="30"/>
      <c r="R185" s="6">
        <v>1</v>
      </c>
      <c r="S185" s="30" t="s">
        <v>387</v>
      </c>
      <c r="T185" s="30"/>
      <c r="U185" s="35"/>
      <c r="V185" s="415">
        <v>280</v>
      </c>
      <c r="W185" s="211" t="str">
        <f t="shared" si="6"/>
        <v>✔</v>
      </c>
      <c r="Y185" s="1252"/>
      <c r="Z185" s="25"/>
      <c r="AA185" s="25"/>
      <c r="AB185" s="25"/>
      <c r="AC185" s="25"/>
      <c r="AD185" s="25"/>
    </row>
    <row r="186" spans="1:30" ht="19.5" customHeight="1" thickBot="1" x14ac:dyDescent="0.2">
      <c r="A186" s="28"/>
      <c r="B186" s="29"/>
      <c r="C186" s="29" t="s">
        <v>300</v>
      </c>
      <c r="D186" s="29"/>
      <c r="E186" s="29"/>
      <c r="F186" s="30"/>
      <c r="G186" s="433"/>
      <c r="H186" s="13"/>
      <c r="I186" s="321">
        <v>0.83</v>
      </c>
      <c r="J186" s="30" t="s">
        <v>387</v>
      </c>
      <c r="K186" s="30"/>
      <c r="L186" s="30"/>
      <c r="M186" s="30"/>
      <c r="N186" s="30"/>
      <c r="O186" s="30"/>
      <c r="P186" s="30"/>
      <c r="Q186" s="30"/>
      <c r="R186" s="6">
        <v>1</v>
      </c>
      <c r="S186" s="30" t="s">
        <v>387</v>
      </c>
      <c r="T186" s="30"/>
      <c r="U186" s="35"/>
      <c r="V186" s="415">
        <v>281</v>
      </c>
      <c r="W186" s="211" t="str">
        <f t="shared" si="6"/>
        <v>✔</v>
      </c>
      <c r="Y186" s="1252"/>
      <c r="Z186" s="25"/>
      <c r="AA186" s="25"/>
      <c r="AB186" s="25"/>
      <c r="AC186" s="25"/>
      <c r="AD186" s="25"/>
    </row>
    <row r="187" spans="1:30" ht="19.5" customHeight="1" thickBot="1" x14ac:dyDescent="0.2">
      <c r="A187" s="28"/>
      <c r="B187" s="29"/>
      <c r="C187" s="428" t="s">
        <v>1922</v>
      </c>
      <c r="D187" s="29"/>
      <c r="E187" s="29"/>
      <c r="F187" s="30"/>
      <c r="G187" s="433"/>
      <c r="H187" s="13"/>
      <c r="I187" s="321">
        <v>0.83</v>
      </c>
      <c r="J187" s="30" t="s">
        <v>387</v>
      </c>
      <c r="K187" s="30"/>
      <c r="L187" s="30"/>
      <c r="M187" s="30"/>
      <c r="N187" s="30"/>
      <c r="O187" s="30"/>
      <c r="P187" s="30"/>
      <c r="Q187" s="30"/>
      <c r="R187" s="6">
        <v>0</v>
      </c>
      <c r="S187" s="30" t="s">
        <v>387</v>
      </c>
      <c r="T187" s="30"/>
      <c r="U187" s="35"/>
      <c r="V187" s="415">
        <v>282</v>
      </c>
      <c r="W187" s="211" t="e">
        <f>IF(OR(#REF!="",R187=""),"未入力あり","✔")</f>
        <v>#REF!</v>
      </c>
      <c r="Y187" s="1252"/>
      <c r="Z187" s="25"/>
      <c r="AA187" s="25"/>
      <c r="AB187" s="25"/>
      <c r="AC187" s="25"/>
      <c r="AD187" s="25"/>
    </row>
    <row r="188" spans="1:30" ht="19.5" customHeight="1" thickBot="1" x14ac:dyDescent="0.2">
      <c r="A188" s="28"/>
      <c r="B188" s="29"/>
      <c r="C188" s="32" t="s">
        <v>597</v>
      </c>
      <c r="D188" s="29"/>
      <c r="E188" s="29"/>
      <c r="F188" s="30"/>
      <c r="G188" s="433"/>
      <c r="H188" s="13"/>
      <c r="I188" s="321">
        <v>0</v>
      </c>
      <c r="J188" s="30" t="s">
        <v>387</v>
      </c>
      <c r="K188" s="30"/>
      <c r="L188" s="30"/>
      <c r="M188" s="30"/>
      <c r="N188" s="30"/>
      <c r="O188" s="30"/>
      <c r="P188" s="30"/>
      <c r="Q188" s="30"/>
      <c r="R188" s="6">
        <v>0</v>
      </c>
      <c r="S188" s="30" t="s">
        <v>387</v>
      </c>
      <c r="T188" s="30"/>
      <c r="U188" s="35"/>
      <c r="V188" s="415">
        <v>283</v>
      </c>
      <c r="W188" s="211" t="e">
        <f>IF(OR(#REF!="",R188=""),"未入力あり","✔")</f>
        <v>#REF!</v>
      </c>
      <c r="Y188" s="1252"/>
      <c r="Z188" s="25"/>
      <c r="AA188" s="25"/>
      <c r="AB188" s="25"/>
      <c r="AC188" s="25"/>
      <c r="AD188" s="25"/>
    </row>
    <row r="189" spans="1:30" ht="39" customHeight="1" thickBot="1" x14ac:dyDescent="0.2">
      <c r="A189" s="28"/>
      <c r="B189" s="29"/>
      <c r="C189" s="1394" t="s">
        <v>598</v>
      </c>
      <c r="D189" s="1394"/>
      <c r="E189" s="1394"/>
      <c r="F189" s="1394"/>
      <c r="G189" s="1394"/>
      <c r="H189" s="1397"/>
      <c r="I189" s="321">
        <v>0</v>
      </c>
      <c r="J189" s="30" t="s">
        <v>387</v>
      </c>
      <c r="K189" s="30"/>
      <c r="L189" s="30"/>
      <c r="M189" s="30"/>
      <c r="N189" s="30"/>
      <c r="O189" s="30"/>
      <c r="P189" s="30"/>
      <c r="Q189" s="30"/>
      <c r="R189" s="6">
        <v>0</v>
      </c>
      <c r="S189" s="30" t="s">
        <v>387</v>
      </c>
      <c r="T189" s="30"/>
      <c r="U189" s="35"/>
      <c r="V189" s="415">
        <v>284</v>
      </c>
      <c r="W189" s="211" t="str">
        <f t="shared" si="6"/>
        <v>✔</v>
      </c>
      <c r="Y189" s="1252"/>
      <c r="Z189" s="25"/>
      <c r="AA189" s="25"/>
      <c r="AB189" s="25"/>
      <c r="AC189" s="25"/>
      <c r="AD189" s="25"/>
    </row>
    <row r="190" spans="1:30" ht="19.5" customHeight="1" thickBot="1" x14ac:dyDescent="0.2">
      <c r="A190" s="28"/>
      <c r="B190" s="29"/>
      <c r="C190" s="29" t="s">
        <v>374</v>
      </c>
      <c r="D190" s="29"/>
      <c r="E190" s="29"/>
      <c r="F190" s="30"/>
      <c r="G190" s="433"/>
      <c r="H190" s="13"/>
      <c r="I190" s="321">
        <v>2.4899999999999998</v>
      </c>
      <c r="J190" s="30" t="s">
        <v>387</v>
      </c>
      <c r="K190" s="30"/>
      <c r="L190" s="30"/>
      <c r="M190" s="30"/>
      <c r="N190" s="30"/>
      <c r="O190" s="30"/>
      <c r="P190" s="30"/>
      <c r="Q190" s="30"/>
      <c r="R190" s="6">
        <v>8</v>
      </c>
      <c r="S190" s="30" t="s">
        <v>387</v>
      </c>
      <c r="T190" s="30"/>
      <c r="U190" s="35"/>
      <c r="V190" s="415">
        <v>285</v>
      </c>
      <c r="W190" s="211" t="str">
        <f t="shared" si="6"/>
        <v>✔</v>
      </c>
      <c r="Y190" s="1252"/>
      <c r="Z190" s="25"/>
      <c r="AA190" s="25"/>
      <c r="AB190" s="25"/>
      <c r="AC190" s="25"/>
      <c r="AD190" s="25"/>
    </row>
    <row r="191" spans="1:30" ht="19.5" customHeight="1" thickBot="1" x14ac:dyDescent="0.2">
      <c r="A191" s="28"/>
      <c r="B191" s="29"/>
      <c r="C191" s="33" t="s">
        <v>1754</v>
      </c>
      <c r="D191" s="33"/>
      <c r="E191" s="33"/>
      <c r="F191" s="34"/>
      <c r="G191" s="1339"/>
      <c r="H191" s="63"/>
      <c r="I191" s="321">
        <v>0</v>
      </c>
      <c r="J191" s="30" t="s">
        <v>387</v>
      </c>
      <c r="K191" s="30"/>
      <c r="L191" s="30"/>
      <c r="M191" s="30"/>
      <c r="N191" s="30"/>
      <c r="O191" s="30"/>
      <c r="P191" s="30"/>
      <c r="Q191" s="30"/>
      <c r="R191" s="6">
        <v>0</v>
      </c>
      <c r="S191" s="30" t="s">
        <v>387</v>
      </c>
      <c r="T191" s="30"/>
      <c r="U191" s="35"/>
      <c r="W191" s="211" t="str">
        <f t="shared" ref="W191" si="7">IF(OR(I191="",R191=""),"未入力あり","✔")</f>
        <v>✔</v>
      </c>
      <c r="Y191" s="1252"/>
      <c r="Z191" s="25"/>
      <c r="AA191" s="25"/>
      <c r="AB191" s="25"/>
      <c r="AC191" s="25"/>
      <c r="AD191" s="25"/>
    </row>
    <row r="192" spans="1:30" ht="20.100000000000001" customHeight="1" x14ac:dyDescent="0.15">
      <c r="A192" s="28"/>
      <c r="B192" s="29"/>
      <c r="C192" s="33"/>
      <c r="D192" s="33"/>
      <c r="E192" s="33"/>
      <c r="F192" s="34"/>
      <c r="G192" s="490"/>
      <c r="H192" s="63"/>
      <c r="I192" s="48"/>
      <c r="J192" s="30"/>
      <c r="K192" s="30"/>
      <c r="L192" s="30"/>
      <c r="M192" s="30"/>
      <c r="N192" s="30"/>
      <c r="O192" s="30"/>
      <c r="P192" s="30"/>
      <c r="Q192" s="30"/>
      <c r="R192" s="48"/>
      <c r="S192" s="30"/>
      <c r="T192" s="30"/>
      <c r="U192" s="35"/>
      <c r="V192" s="415">
        <v>297</v>
      </c>
      <c r="Y192" s="1252"/>
      <c r="Z192" s="25"/>
      <c r="AA192" s="25"/>
      <c r="AB192" s="25"/>
      <c r="AC192" s="25"/>
      <c r="AD192" s="25"/>
    </row>
    <row r="193" spans="1:30" ht="20.100000000000001" customHeight="1" thickBot="1" x14ac:dyDescent="0.2">
      <c r="A193" s="28"/>
      <c r="B193" s="32" t="s">
        <v>348</v>
      </c>
      <c r="C193" s="29"/>
      <c r="D193" s="29"/>
      <c r="E193" s="29"/>
      <c r="F193" s="30"/>
      <c r="G193" s="433"/>
      <c r="H193" s="380"/>
      <c r="I193" s="64"/>
      <c r="J193" s="30"/>
      <c r="K193" s="30"/>
      <c r="L193" s="30"/>
      <c r="M193" s="30"/>
      <c r="N193" s="30"/>
      <c r="O193" s="30"/>
      <c r="P193" s="30"/>
      <c r="Q193" s="30"/>
      <c r="R193" s="64"/>
      <c r="S193" s="30"/>
      <c r="T193" s="30"/>
      <c r="U193" s="35"/>
      <c r="V193" s="415">
        <v>298</v>
      </c>
      <c r="Y193" s="1252"/>
      <c r="Z193" s="25"/>
      <c r="AA193" s="25"/>
      <c r="AB193" s="25"/>
      <c r="AC193" s="25"/>
      <c r="AD193" s="25"/>
    </row>
    <row r="194" spans="1:30" ht="19.5" customHeight="1" thickBot="1" x14ac:dyDescent="0.2">
      <c r="A194" s="28"/>
      <c r="B194" s="32"/>
      <c r="C194" s="29" t="s">
        <v>219</v>
      </c>
      <c r="D194" s="29"/>
      <c r="E194" s="29"/>
      <c r="F194" s="30"/>
      <c r="G194" s="433"/>
      <c r="H194" s="380"/>
      <c r="I194" s="321">
        <v>1.63</v>
      </c>
      <c r="J194" s="30" t="s">
        <v>387</v>
      </c>
      <c r="K194" s="30"/>
      <c r="L194" s="30"/>
      <c r="M194" s="30"/>
      <c r="N194" s="30"/>
      <c r="O194" s="30"/>
      <c r="P194" s="30"/>
      <c r="Q194" s="30"/>
      <c r="R194" s="6">
        <v>7</v>
      </c>
      <c r="S194" s="30" t="s">
        <v>387</v>
      </c>
      <c r="T194" s="30"/>
      <c r="U194" s="35"/>
      <c r="V194" s="415">
        <v>299</v>
      </c>
      <c r="W194" s="211" t="str">
        <f>IF(OR(I194="",R194=""),"未入力あり","✔")</f>
        <v>✔</v>
      </c>
      <c r="Y194" s="1252"/>
      <c r="Z194" s="25"/>
      <c r="AA194" s="25"/>
      <c r="AB194" s="25"/>
      <c r="AC194" s="25"/>
      <c r="AD194" s="25"/>
    </row>
    <row r="195" spans="1:30" ht="20.100000000000001" customHeight="1" thickBot="1" x14ac:dyDescent="0.2">
      <c r="A195" s="28"/>
      <c r="B195" s="32"/>
      <c r="C195" s="29" t="s">
        <v>468</v>
      </c>
      <c r="D195" s="29"/>
      <c r="E195" s="29"/>
      <c r="F195" s="30"/>
      <c r="G195" s="433"/>
      <c r="H195" s="65"/>
      <c r="I195" s="321">
        <v>0.83</v>
      </c>
      <c r="J195" s="30" t="s">
        <v>387</v>
      </c>
      <c r="K195" s="30"/>
      <c r="L195" s="30"/>
      <c r="M195" s="30"/>
      <c r="N195" s="30"/>
      <c r="O195" s="30"/>
      <c r="P195" s="30"/>
      <c r="Q195" s="30"/>
      <c r="R195" s="6">
        <v>6</v>
      </c>
      <c r="S195" s="30" t="s">
        <v>387</v>
      </c>
      <c r="T195" s="30"/>
      <c r="U195" s="35"/>
      <c r="V195" s="415">
        <v>300</v>
      </c>
      <c r="W195" s="211" t="str">
        <f>IF(OR(I195="",R195=""),"未入力あり","✔")</f>
        <v>✔</v>
      </c>
      <c r="Y195" s="1252"/>
      <c r="Z195" s="25"/>
      <c r="AA195" s="25"/>
      <c r="AB195" s="25"/>
      <c r="AC195" s="25"/>
      <c r="AD195" s="25"/>
    </row>
    <row r="196" spans="1:30" ht="20.100000000000001" customHeight="1" thickBot="1" x14ac:dyDescent="0.2">
      <c r="A196" s="28"/>
      <c r="B196" s="29"/>
      <c r="C196" s="29" t="s">
        <v>267</v>
      </c>
      <c r="D196" s="29"/>
      <c r="E196" s="29"/>
      <c r="F196" s="30"/>
      <c r="G196" s="433"/>
      <c r="H196" s="65"/>
      <c r="I196" s="321">
        <v>2.2000000000000002</v>
      </c>
      <c r="J196" s="30" t="s">
        <v>387</v>
      </c>
      <c r="K196" s="30"/>
      <c r="L196" s="30"/>
      <c r="M196" s="30"/>
      <c r="N196" s="30"/>
      <c r="O196" s="30"/>
      <c r="P196" s="30"/>
      <c r="Q196" s="30"/>
      <c r="R196" s="6">
        <v>10</v>
      </c>
      <c r="S196" s="30" t="s">
        <v>387</v>
      </c>
      <c r="T196" s="30"/>
      <c r="U196" s="35"/>
      <c r="V196" s="415">
        <v>301</v>
      </c>
      <c r="W196" s="211" t="str">
        <f>IF(OR(I196="",R196=""),"未入力あり","✔")</f>
        <v>✔</v>
      </c>
      <c r="Y196" s="1252"/>
      <c r="Z196" s="25"/>
      <c r="AA196" s="25"/>
      <c r="AB196" s="25"/>
      <c r="AC196" s="25"/>
      <c r="AD196" s="25"/>
    </row>
    <row r="197" spans="1:30" ht="20.100000000000001" customHeight="1" thickBot="1" x14ac:dyDescent="0.2">
      <c r="A197" s="28" t="s">
        <v>1702</v>
      </c>
      <c r="B197" s="29"/>
      <c r="C197" s="29"/>
      <c r="D197" s="29"/>
      <c r="E197" s="29"/>
      <c r="F197" s="30"/>
      <c r="G197" s="433"/>
      <c r="H197" s="380"/>
      <c r="I197" s="47"/>
      <c r="J197" s="12"/>
      <c r="K197" s="12"/>
      <c r="L197" s="12"/>
      <c r="M197" s="12"/>
      <c r="N197" s="12"/>
      <c r="O197" s="12"/>
      <c r="P197" s="12"/>
      <c r="Q197" s="12"/>
      <c r="R197" s="47"/>
      <c r="S197" s="12"/>
      <c r="T197" s="30"/>
      <c r="U197" s="35"/>
      <c r="V197" s="415">
        <v>302</v>
      </c>
      <c r="Y197" s="1252"/>
      <c r="Z197" s="25"/>
      <c r="AA197" s="25"/>
      <c r="AB197" s="25"/>
      <c r="AC197" s="25"/>
      <c r="AD197" s="25"/>
    </row>
    <row r="198" spans="1:30" ht="20.100000000000001" customHeight="1" thickBot="1" x14ac:dyDescent="0.2">
      <c r="A198" s="28"/>
      <c r="B198" s="29" t="s">
        <v>1245</v>
      </c>
      <c r="C198" s="29"/>
      <c r="D198" s="29"/>
      <c r="E198" s="29"/>
      <c r="F198" s="30"/>
      <c r="G198" s="433"/>
      <c r="H198" s="380"/>
      <c r="I198" s="47"/>
      <c r="J198" s="12"/>
      <c r="K198" s="12"/>
      <c r="L198" s="12"/>
      <c r="M198" s="12"/>
      <c r="N198" s="12"/>
      <c r="O198" s="12"/>
      <c r="P198" s="12"/>
      <c r="Q198" s="12"/>
      <c r="R198" s="5" t="s">
        <v>1948</v>
      </c>
      <c r="S198" s="491" t="s">
        <v>434</v>
      </c>
      <c r="T198" s="30"/>
      <c r="U198" s="35"/>
      <c r="V198" s="415">
        <v>303</v>
      </c>
      <c r="W198" s="211" t="str">
        <f>IF(R198="","未入力あり","✔")</f>
        <v>✔</v>
      </c>
      <c r="Y198" s="1252"/>
      <c r="Z198" s="25"/>
      <c r="AA198" s="25"/>
      <c r="AB198" s="25"/>
      <c r="AC198" s="25"/>
      <c r="AD198" s="25"/>
    </row>
    <row r="199" spans="1:30" ht="20.100000000000001" customHeight="1" thickBot="1" x14ac:dyDescent="0.2">
      <c r="A199" s="28"/>
      <c r="B199" s="29" t="s">
        <v>1246</v>
      </c>
      <c r="C199" s="29"/>
      <c r="D199" s="29"/>
      <c r="E199" s="29"/>
      <c r="F199" s="30"/>
      <c r="G199" s="433"/>
      <c r="H199" s="53"/>
      <c r="I199" s="47"/>
      <c r="J199" s="12"/>
      <c r="K199" s="12"/>
      <c r="L199" s="12"/>
      <c r="M199" s="12"/>
      <c r="N199" s="12"/>
      <c r="O199" s="12"/>
      <c r="P199" s="12"/>
      <c r="Q199" s="12"/>
      <c r="R199" s="47"/>
      <c r="S199" s="12"/>
      <c r="T199" s="30"/>
      <c r="U199" s="35"/>
      <c r="V199" s="415">
        <v>304</v>
      </c>
      <c r="Y199" s="1252"/>
      <c r="Z199" s="25"/>
      <c r="AA199" s="25"/>
      <c r="AB199" s="25"/>
      <c r="AC199" s="25"/>
      <c r="AD199" s="25"/>
    </row>
    <row r="200" spans="1:30" ht="20.100000000000001" customHeight="1" thickBot="1" x14ac:dyDescent="0.2">
      <c r="A200" s="28"/>
      <c r="B200" s="29"/>
      <c r="C200" s="29" t="s">
        <v>350</v>
      </c>
      <c r="D200" s="29"/>
      <c r="E200" s="29"/>
      <c r="F200" s="30"/>
      <c r="G200" s="433"/>
      <c r="H200" s="5" t="s">
        <v>1873</v>
      </c>
      <c r="I200" s="491" t="s">
        <v>469</v>
      </c>
      <c r="J200" s="66"/>
      <c r="K200" s="66"/>
      <c r="L200" s="66"/>
      <c r="M200" s="66"/>
      <c r="N200" s="66"/>
      <c r="O200" s="66"/>
      <c r="P200" s="66"/>
      <c r="Q200" s="66" t="s">
        <v>238</v>
      </c>
      <c r="R200" s="6">
        <v>9</v>
      </c>
      <c r="S200" s="1416" t="s">
        <v>1811</v>
      </c>
      <c r="T200" s="1417"/>
      <c r="U200" s="1418"/>
      <c r="V200" s="415">
        <v>305</v>
      </c>
      <c r="W200" s="211" t="str">
        <f>IF(OR(H200="",R200=""),"未入力あり","✔")</f>
        <v>✔</v>
      </c>
      <c r="Y200" s="1252"/>
      <c r="Z200" s="25"/>
      <c r="AA200" s="25"/>
      <c r="AB200" s="25"/>
      <c r="AC200" s="25"/>
      <c r="AD200" s="25"/>
    </row>
    <row r="201" spans="1:30" ht="20.100000000000001" customHeight="1" thickBot="1" x14ac:dyDescent="0.2">
      <c r="A201" s="28"/>
      <c r="B201" s="29"/>
      <c r="C201" s="32" t="s">
        <v>361</v>
      </c>
      <c r="D201" s="29"/>
      <c r="E201" s="29"/>
      <c r="F201" s="30"/>
      <c r="G201" s="433"/>
      <c r="H201" s="5" t="s">
        <v>1873</v>
      </c>
      <c r="I201" s="491" t="s">
        <v>470</v>
      </c>
      <c r="J201" s="66"/>
      <c r="K201" s="66"/>
      <c r="L201" s="66"/>
      <c r="M201" s="66"/>
      <c r="N201" s="66"/>
      <c r="O201" s="66"/>
      <c r="P201" s="66"/>
      <c r="Q201" s="66" t="s">
        <v>238</v>
      </c>
      <c r="R201" s="6">
        <v>12</v>
      </c>
      <c r="S201" s="1416" t="s">
        <v>1811</v>
      </c>
      <c r="T201" s="1417"/>
      <c r="U201" s="1418"/>
      <c r="V201" s="415">
        <v>306</v>
      </c>
      <c r="W201" s="211" t="str">
        <f>IF(OR(H201="",R201=""),"未入力あり","✔")</f>
        <v>✔</v>
      </c>
      <c r="Y201" s="1252"/>
      <c r="Z201" s="25"/>
      <c r="AA201" s="25"/>
      <c r="AB201" s="25"/>
      <c r="AC201" s="25"/>
      <c r="AD201" s="25"/>
    </row>
    <row r="202" spans="1:30" ht="20.100000000000001" customHeight="1" thickBot="1" x14ac:dyDescent="0.2">
      <c r="A202" s="28"/>
      <c r="B202" s="29"/>
      <c r="C202" s="32" t="s">
        <v>777</v>
      </c>
      <c r="D202" s="29"/>
      <c r="E202" s="29"/>
      <c r="F202" s="30"/>
      <c r="G202" s="433"/>
      <c r="H202" s="5" t="s">
        <v>1873</v>
      </c>
      <c r="I202" s="491" t="s">
        <v>433</v>
      </c>
      <c r="J202" s="66"/>
      <c r="K202" s="66"/>
      <c r="L202" s="66"/>
      <c r="M202" s="66"/>
      <c r="N202" s="66"/>
      <c r="O202" s="66"/>
      <c r="P202" s="66"/>
      <c r="Q202" s="66" t="s">
        <v>238</v>
      </c>
      <c r="R202" s="6">
        <v>12</v>
      </c>
      <c r="S202" s="1416" t="s">
        <v>1811</v>
      </c>
      <c r="T202" s="1417"/>
      <c r="U202" s="1418"/>
      <c r="V202" s="415">
        <v>307</v>
      </c>
      <c r="W202" s="211" t="str">
        <f>IF(OR(H202="",R202=""),"未入力あり","✔")</f>
        <v>✔</v>
      </c>
      <c r="Y202" s="1252"/>
      <c r="Z202" s="25"/>
      <c r="AA202" s="25"/>
      <c r="AB202" s="25"/>
      <c r="AC202" s="25"/>
      <c r="AD202" s="25"/>
    </row>
    <row r="203" spans="1:30" ht="20.100000000000001" customHeight="1" x14ac:dyDescent="0.15">
      <c r="A203" s="28"/>
      <c r="B203" s="29"/>
      <c r="C203" s="32"/>
      <c r="D203" s="29"/>
      <c r="E203" s="29"/>
      <c r="F203" s="30"/>
      <c r="G203" s="433"/>
      <c r="H203" s="380"/>
      <c r="I203" s="47"/>
      <c r="J203" s="12"/>
      <c r="K203" s="12"/>
      <c r="L203" s="12"/>
      <c r="M203" s="12"/>
      <c r="N203" s="12"/>
      <c r="O203" s="12"/>
      <c r="P203" s="12"/>
      <c r="Q203" s="12"/>
      <c r="R203" s="47"/>
      <c r="S203" s="491"/>
      <c r="T203" s="40"/>
      <c r="U203" s="35"/>
      <c r="V203" s="415">
        <v>308</v>
      </c>
      <c r="Y203" s="1252"/>
      <c r="Z203" s="25"/>
      <c r="AA203" s="25"/>
      <c r="AB203" s="25"/>
      <c r="AC203" s="25"/>
      <c r="AD203" s="25"/>
    </row>
    <row r="204" spans="1:30" ht="20.100000000000001" customHeight="1" x14ac:dyDescent="0.15">
      <c r="A204" s="28" t="s">
        <v>1804</v>
      </c>
      <c r="B204" s="29"/>
      <c r="C204" s="29"/>
      <c r="D204" s="29"/>
      <c r="E204" s="29"/>
      <c r="F204" s="30"/>
      <c r="G204" s="433"/>
      <c r="H204" s="380"/>
      <c r="I204" s="47"/>
      <c r="J204" s="12"/>
      <c r="K204" s="12"/>
      <c r="L204" s="12"/>
      <c r="M204" s="12"/>
      <c r="N204" s="12"/>
      <c r="O204" s="12"/>
      <c r="P204" s="12"/>
      <c r="Q204" s="12"/>
      <c r="R204" s="47"/>
      <c r="S204" s="12"/>
      <c r="T204" s="30"/>
      <c r="U204" s="35"/>
      <c r="V204" s="415">
        <v>309</v>
      </c>
      <c r="Y204" s="1252"/>
      <c r="Z204" s="1398"/>
      <c r="AA204" s="25"/>
      <c r="AB204" s="25"/>
      <c r="AC204" s="25"/>
      <c r="AD204" s="25"/>
    </row>
    <row r="205" spans="1:30" ht="20.100000000000001" customHeight="1" thickBot="1" x14ac:dyDescent="0.2">
      <c r="A205" s="28"/>
      <c r="B205" s="32" t="s">
        <v>471</v>
      </c>
      <c r="C205" s="32" t="s">
        <v>454</v>
      </c>
      <c r="D205" s="46"/>
      <c r="E205" s="29"/>
      <c r="F205" s="29"/>
      <c r="G205" s="433" t="s">
        <v>472</v>
      </c>
      <c r="H205" s="380"/>
      <c r="I205" s="47"/>
      <c r="J205" s="12"/>
      <c r="K205" s="12"/>
      <c r="L205" s="12"/>
      <c r="M205" s="12"/>
      <c r="N205" s="12"/>
      <c r="O205" s="12"/>
      <c r="P205" s="12"/>
      <c r="Q205" s="12"/>
      <c r="R205" s="47"/>
      <c r="S205" s="12"/>
      <c r="T205" s="30"/>
      <c r="U205" s="35"/>
      <c r="V205" s="415">
        <v>310</v>
      </c>
      <c r="Y205" s="1252"/>
      <c r="Z205" s="1398"/>
      <c r="AA205" s="25"/>
      <c r="AB205" s="25"/>
      <c r="AC205" s="25"/>
      <c r="AD205" s="25"/>
    </row>
    <row r="206" spans="1:30" ht="20.100000000000001" customHeight="1" thickBot="1" x14ac:dyDescent="0.2">
      <c r="A206" s="28"/>
      <c r="B206" s="46"/>
      <c r="C206" s="32"/>
      <c r="D206" s="32" t="s">
        <v>1805</v>
      </c>
      <c r="E206" s="30"/>
      <c r="F206" s="30"/>
      <c r="G206" s="433"/>
      <c r="H206" s="380"/>
      <c r="I206" s="47"/>
      <c r="J206" s="12"/>
      <c r="K206" s="12"/>
      <c r="L206" s="12"/>
      <c r="M206" s="12"/>
      <c r="N206" s="12"/>
      <c r="O206" s="12"/>
      <c r="P206" s="12"/>
      <c r="Q206" s="12"/>
      <c r="R206" s="387">
        <v>13276</v>
      </c>
      <c r="S206" s="30" t="s">
        <v>339</v>
      </c>
      <c r="T206" s="29"/>
      <c r="U206" s="36"/>
      <c r="V206" s="415">
        <v>311</v>
      </c>
      <c r="W206" s="211" t="str">
        <f>IF(R206="","未入力あり","✔")</f>
        <v>✔</v>
      </c>
      <c r="Y206" s="1323"/>
      <c r="Z206" s="1398"/>
      <c r="AA206" s="25"/>
      <c r="AB206" s="25"/>
      <c r="AC206" s="25"/>
      <c r="AD206" s="25"/>
    </row>
    <row r="207" spans="1:30" ht="20.100000000000001" customHeight="1" thickBot="1" x14ac:dyDescent="0.2">
      <c r="A207" s="28"/>
      <c r="B207" s="46"/>
      <c r="C207" s="32"/>
      <c r="D207" s="29"/>
      <c r="E207" s="32" t="s">
        <v>1806</v>
      </c>
      <c r="F207" s="32"/>
      <c r="G207" s="433"/>
      <c r="H207" s="380"/>
      <c r="I207" s="47"/>
      <c r="J207" s="12"/>
      <c r="K207" s="12"/>
      <c r="L207" s="12"/>
      <c r="M207" s="12"/>
      <c r="N207" s="12"/>
      <c r="O207" s="12"/>
      <c r="P207" s="12"/>
      <c r="Q207" s="12"/>
      <c r="R207" s="387">
        <v>3610</v>
      </c>
      <c r="S207" s="30" t="s">
        <v>339</v>
      </c>
      <c r="T207" s="29"/>
      <c r="U207" s="36"/>
      <c r="V207" s="415">
        <v>312</v>
      </c>
      <c r="W207" s="211" t="str">
        <f>IF(R207="","未入力あり","✔")</f>
        <v>✔</v>
      </c>
      <c r="Y207" s="1323"/>
      <c r="Z207" s="1398"/>
      <c r="AA207" s="25"/>
      <c r="AB207" s="25"/>
      <c r="AC207" s="25"/>
      <c r="AD207" s="25"/>
    </row>
    <row r="208" spans="1:30" ht="20.100000000000001" customHeight="1" thickBot="1" x14ac:dyDescent="0.2">
      <c r="A208" s="28"/>
      <c r="B208" s="46"/>
      <c r="C208" s="32"/>
      <c r="D208" s="32"/>
      <c r="E208" s="32" t="s">
        <v>1698</v>
      </c>
      <c r="F208" s="32"/>
      <c r="G208" s="433"/>
      <c r="H208" s="380"/>
      <c r="I208" s="47"/>
      <c r="J208" s="12"/>
      <c r="K208" s="12"/>
      <c r="L208" s="12"/>
      <c r="M208" s="12"/>
      <c r="N208" s="12"/>
      <c r="O208" s="12"/>
      <c r="P208" s="12"/>
      <c r="Q208" s="12"/>
      <c r="R208" s="869">
        <f>IF(ISERROR(R207/R206*100),"",R207/R206*100)</f>
        <v>27.191925278698402</v>
      </c>
      <c r="S208" s="30" t="s">
        <v>473</v>
      </c>
      <c r="T208" s="29"/>
      <c r="U208" s="36"/>
      <c r="V208" s="415">
        <v>313</v>
      </c>
      <c r="W208" s="211"/>
      <c r="Y208" s="1323"/>
      <c r="Z208" s="1398"/>
      <c r="AA208" s="25"/>
      <c r="AB208" s="25"/>
      <c r="AC208" s="25"/>
      <c r="AD208" s="25"/>
    </row>
    <row r="209" spans="1:30" ht="20.100000000000001" customHeight="1" thickBot="1" x14ac:dyDescent="0.2">
      <c r="A209" s="28"/>
      <c r="B209" s="808"/>
      <c r="C209" s="809"/>
      <c r="D209" s="809" t="s">
        <v>1807</v>
      </c>
      <c r="E209" s="52"/>
      <c r="F209" s="52"/>
      <c r="G209" s="422"/>
      <c r="H209" s="53"/>
      <c r="I209" s="54"/>
      <c r="J209" s="810"/>
      <c r="K209" s="810"/>
      <c r="L209" s="810"/>
      <c r="M209" s="810"/>
      <c r="N209" s="810"/>
      <c r="O209" s="810"/>
      <c r="P209" s="810"/>
      <c r="Q209" s="810"/>
      <c r="R209" s="387">
        <v>88461</v>
      </c>
      <c r="S209" s="30" t="s">
        <v>339</v>
      </c>
      <c r="T209" s="29"/>
      <c r="U209" s="36"/>
      <c r="V209" s="415">
        <v>319</v>
      </c>
      <c r="W209" s="211" t="str">
        <f>IF(R209="","未入力あり","✔")</f>
        <v>✔</v>
      </c>
      <c r="Y209" s="1252"/>
      <c r="Z209" s="807"/>
      <c r="AA209" s="25"/>
      <c r="AB209" s="25"/>
      <c r="AC209" s="25"/>
      <c r="AD209" s="25"/>
    </row>
    <row r="210" spans="1:30" ht="20.100000000000001" customHeight="1" thickBot="1" x14ac:dyDescent="0.2">
      <c r="A210" s="1240"/>
      <c r="B210" s="1241"/>
      <c r="C210" s="811"/>
      <c r="D210" s="811" t="s">
        <v>1808</v>
      </c>
      <c r="E210" s="812"/>
      <c r="F210" s="812"/>
      <c r="G210" s="813"/>
      <c r="H210" s="814"/>
      <c r="I210" s="815"/>
      <c r="J210" s="816"/>
      <c r="K210" s="816"/>
      <c r="L210" s="816"/>
      <c r="M210" s="816"/>
      <c r="N210" s="816"/>
      <c r="O210" s="816"/>
      <c r="P210" s="816"/>
      <c r="Q210" s="816"/>
      <c r="R210" s="387">
        <v>104</v>
      </c>
      <c r="S210" s="30" t="s">
        <v>339</v>
      </c>
      <c r="T210" s="29"/>
      <c r="U210" s="36"/>
      <c r="V210" s="415">
        <v>320</v>
      </c>
      <c r="W210" s="211" t="str">
        <f>IF(R210="","未入力あり","✔")</f>
        <v>✔</v>
      </c>
      <c r="Y210" s="1252"/>
      <c r="Z210" s="807"/>
      <c r="AA210" s="25"/>
      <c r="AB210" s="25"/>
      <c r="AC210" s="25"/>
      <c r="AD210" s="25"/>
    </row>
    <row r="211" spans="1:30" ht="136.5" customHeight="1" x14ac:dyDescent="0.15">
      <c r="A211" s="56"/>
      <c r="B211" s="266"/>
      <c r="C211" s="267"/>
      <c r="D211" s="1419" t="s">
        <v>1809</v>
      </c>
      <c r="E211" s="1419"/>
      <c r="F211" s="1419"/>
      <c r="G211" s="1419"/>
      <c r="H211" s="1419"/>
      <c r="I211" s="1419"/>
      <c r="J211" s="1419"/>
      <c r="K211" s="1419"/>
      <c r="L211" s="1419"/>
      <c r="M211" s="1419"/>
      <c r="N211" s="1419"/>
      <c r="O211" s="1419"/>
      <c r="P211" s="1419"/>
      <c r="Q211" s="1419"/>
      <c r="R211" s="1419"/>
      <c r="S211" s="12"/>
      <c r="T211" s="30"/>
      <c r="U211" s="35"/>
      <c r="V211" s="415">
        <v>321</v>
      </c>
      <c r="Y211" s="1323"/>
      <c r="AA211" s="25"/>
      <c r="AB211" s="25"/>
      <c r="AC211" s="25"/>
      <c r="AD211" s="25"/>
    </row>
    <row r="212" spans="1:30" ht="20.100000000000001" customHeight="1" x14ac:dyDescent="0.15">
      <c r="A212" s="28"/>
      <c r="B212" s="29"/>
      <c r="C212" s="32"/>
      <c r="D212" s="32"/>
      <c r="E212" s="433"/>
      <c r="F212" s="29"/>
      <c r="G212" s="29"/>
      <c r="H212" s="380"/>
      <c r="I212" s="47"/>
      <c r="J212" s="12"/>
      <c r="K212" s="12"/>
      <c r="L212" s="12"/>
      <c r="M212" s="12"/>
      <c r="N212" s="12"/>
      <c r="O212" s="12"/>
      <c r="P212" s="12"/>
      <c r="Q212" s="12"/>
      <c r="R212" s="157"/>
      <c r="S212" s="30"/>
      <c r="T212" s="29"/>
      <c r="U212" s="68"/>
      <c r="V212" s="415">
        <v>324</v>
      </c>
      <c r="Y212" s="1252"/>
      <c r="Z212" s="1398"/>
      <c r="AA212" s="25"/>
      <c r="AB212" s="25"/>
      <c r="AC212" s="25"/>
      <c r="AD212" s="25"/>
    </row>
    <row r="213" spans="1:30" ht="19.5" customHeight="1" x14ac:dyDescent="0.15">
      <c r="A213" s="28"/>
      <c r="B213" s="32"/>
      <c r="C213" s="32"/>
      <c r="D213" s="29"/>
      <c r="E213" s="29"/>
      <c r="F213" s="30"/>
      <c r="G213" s="29"/>
      <c r="H213" s="380"/>
      <c r="I213" s="47"/>
      <c r="J213" s="12"/>
      <c r="K213" s="12"/>
      <c r="L213" s="12"/>
      <c r="M213" s="12"/>
      <c r="N213" s="12"/>
      <c r="O213" s="12"/>
      <c r="P213" s="12"/>
      <c r="Q213" s="12"/>
      <c r="R213" s="48"/>
      <c r="S213" s="30"/>
      <c r="T213" s="30"/>
      <c r="U213" s="67"/>
      <c r="V213" s="415">
        <v>325</v>
      </c>
      <c r="Y213" s="1252"/>
      <c r="Z213" s="1398"/>
      <c r="AA213" s="25"/>
      <c r="AB213" s="25"/>
      <c r="AC213" s="25"/>
      <c r="AD213" s="25"/>
    </row>
    <row r="214" spans="1:30" ht="20.100000000000001" customHeight="1" x14ac:dyDescent="0.15">
      <c r="A214" s="28"/>
      <c r="B214" s="32" t="s">
        <v>840</v>
      </c>
      <c r="C214" s="32" t="s">
        <v>312</v>
      </c>
      <c r="D214" s="46"/>
      <c r="E214" s="29"/>
      <c r="F214" s="29"/>
      <c r="G214" s="433"/>
      <c r="H214" s="380"/>
      <c r="I214" s="47"/>
      <c r="J214" s="12"/>
      <c r="K214" s="12"/>
      <c r="L214" s="12"/>
      <c r="M214" s="12"/>
      <c r="N214" s="12"/>
      <c r="O214" s="12"/>
      <c r="P214" s="12"/>
      <c r="Q214" s="12"/>
      <c r="R214" s="385"/>
      <c r="S214" s="30"/>
      <c r="T214" s="30"/>
      <c r="U214" s="35"/>
      <c r="V214" s="415">
        <v>326</v>
      </c>
      <c r="Y214" s="1252"/>
      <c r="Z214" s="1398"/>
      <c r="AA214" s="25"/>
      <c r="AB214" s="25"/>
      <c r="AC214" s="25"/>
      <c r="AD214" s="25"/>
    </row>
    <row r="215" spans="1:30" ht="20.100000000000001" customHeight="1" thickBot="1" x14ac:dyDescent="0.2">
      <c r="A215" s="28"/>
      <c r="B215" s="46"/>
      <c r="C215" s="32" t="s">
        <v>476</v>
      </c>
      <c r="D215" s="32" t="s">
        <v>349</v>
      </c>
      <c r="E215" s="30"/>
      <c r="F215" s="30"/>
      <c r="G215" s="433"/>
      <c r="H215" s="380"/>
      <c r="I215" s="47"/>
      <c r="J215" s="12"/>
      <c r="K215" s="12"/>
      <c r="L215" s="12"/>
      <c r="M215" s="12"/>
      <c r="N215" s="12"/>
      <c r="O215" s="12"/>
      <c r="P215" s="12"/>
      <c r="Q215" s="12"/>
      <c r="R215" s="385"/>
      <c r="S215" s="30"/>
      <c r="T215" s="30"/>
      <c r="U215" s="35"/>
      <c r="V215" s="415">
        <v>327</v>
      </c>
      <c r="Y215" s="1252"/>
      <c r="Z215" s="1398"/>
      <c r="AA215" s="25"/>
      <c r="AB215" s="25"/>
      <c r="AC215" s="25"/>
      <c r="AD215" s="25"/>
    </row>
    <row r="216" spans="1:30" ht="20.100000000000001" customHeight="1" thickBot="1" x14ac:dyDescent="0.2">
      <c r="A216" s="28"/>
      <c r="B216" s="29"/>
      <c r="C216" s="29"/>
      <c r="D216" s="32"/>
      <c r="E216" s="32" t="s">
        <v>1801</v>
      </c>
      <c r="F216" s="30"/>
      <c r="G216" s="433"/>
      <c r="H216" s="380"/>
      <c r="I216" s="47"/>
      <c r="J216" s="12"/>
      <c r="K216" s="12"/>
      <c r="L216" s="12"/>
      <c r="M216" s="12"/>
      <c r="N216" s="12"/>
      <c r="O216" s="12"/>
      <c r="P216" s="12"/>
      <c r="Q216" s="12"/>
      <c r="R216" s="387">
        <v>4907</v>
      </c>
      <c r="S216" s="30" t="s">
        <v>158</v>
      </c>
      <c r="T216" s="30"/>
      <c r="U216" s="35"/>
      <c r="V216" s="415">
        <v>328</v>
      </c>
      <c r="W216" s="211" t="str">
        <f>IF(R216="","未入力あり","✔")</f>
        <v>✔</v>
      </c>
      <c r="X216" s="21"/>
      <c r="Y216" s="1252"/>
      <c r="Z216" s="1398"/>
      <c r="AA216" s="25"/>
      <c r="AB216" s="25"/>
      <c r="AC216" s="25"/>
      <c r="AD216" s="25"/>
    </row>
    <row r="217" spans="1:30" ht="20.100000000000001" customHeight="1" thickBot="1" x14ac:dyDescent="0.2">
      <c r="A217" s="28"/>
      <c r="B217" s="29"/>
      <c r="C217" s="29"/>
      <c r="D217" s="32"/>
      <c r="E217" s="32" t="s">
        <v>1802</v>
      </c>
      <c r="F217" s="30"/>
      <c r="G217" s="433"/>
      <c r="H217" s="380"/>
      <c r="I217" s="47"/>
      <c r="J217" s="12"/>
      <c r="K217" s="12"/>
      <c r="L217" s="12"/>
      <c r="M217" s="12"/>
      <c r="N217" s="12"/>
      <c r="O217" s="12"/>
      <c r="P217" s="12"/>
      <c r="Q217" s="12"/>
      <c r="R217" s="387">
        <v>6348</v>
      </c>
      <c r="S217" s="30" t="s">
        <v>158</v>
      </c>
      <c r="T217" s="30"/>
      <c r="U217" s="35"/>
      <c r="V217" s="415">
        <v>329</v>
      </c>
      <c r="W217" s="211" t="str">
        <f>IF(R217="","未入力あり","✔")</f>
        <v>✔</v>
      </c>
      <c r="X217" s="21"/>
      <c r="Y217" s="1252"/>
      <c r="Z217" s="1398"/>
      <c r="AA217" s="25"/>
      <c r="AB217" s="25"/>
      <c r="AC217" s="25"/>
      <c r="AD217" s="25"/>
    </row>
    <row r="218" spans="1:30" ht="20.100000000000001" customHeight="1" thickBot="1" x14ac:dyDescent="0.2">
      <c r="A218" s="28"/>
      <c r="B218" s="29"/>
      <c r="C218" s="29"/>
      <c r="D218" s="32"/>
      <c r="E218" s="32" t="s">
        <v>1803</v>
      </c>
      <c r="F218" s="30"/>
      <c r="G218" s="433"/>
      <c r="H218" s="380"/>
      <c r="I218" s="47"/>
      <c r="J218" s="12"/>
      <c r="K218" s="12"/>
      <c r="L218" s="12"/>
      <c r="M218" s="12"/>
      <c r="N218" s="12"/>
      <c r="O218" s="12"/>
      <c r="P218" s="12"/>
      <c r="Q218" s="12"/>
      <c r="R218" s="387">
        <v>201</v>
      </c>
      <c r="S218" s="30" t="s">
        <v>158</v>
      </c>
      <c r="T218" s="30"/>
      <c r="U218" s="35"/>
      <c r="V218" s="415">
        <v>330</v>
      </c>
      <c r="W218" s="211" t="str">
        <f>IF(R218="","未入力あり","✔")</f>
        <v>✔</v>
      </c>
      <c r="X218" s="21"/>
      <c r="Y218" s="1252"/>
      <c r="Z218" s="1398"/>
      <c r="AA218" s="25"/>
      <c r="AB218" s="25"/>
      <c r="AC218" s="25"/>
      <c r="AD218" s="25"/>
    </row>
    <row r="219" spans="1:30" ht="20.100000000000001" customHeight="1" x14ac:dyDescent="0.15">
      <c r="A219" s="892"/>
      <c r="B219" s="838"/>
      <c r="C219" s="838"/>
      <c r="D219" s="838"/>
      <c r="E219" s="838"/>
      <c r="F219" s="839"/>
      <c r="G219" s="840"/>
      <c r="H219" s="841"/>
      <c r="I219" s="842"/>
      <c r="J219" s="843"/>
      <c r="K219" s="843"/>
      <c r="L219" s="843"/>
      <c r="M219" s="843"/>
      <c r="N219" s="843"/>
      <c r="O219" s="843"/>
      <c r="P219" s="843"/>
      <c r="Q219" s="843"/>
      <c r="R219" s="842"/>
      <c r="S219" s="843"/>
      <c r="T219" s="839"/>
      <c r="U219" s="891"/>
      <c r="V219" s="415">
        <v>333</v>
      </c>
      <c r="Y219" s="1252"/>
      <c r="AA219" s="25"/>
      <c r="AB219" s="25"/>
      <c r="AC219" s="25"/>
      <c r="AD219" s="25"/>
    </row>
    <row r="220" spans="1:30" ht="20.100000000000001" customHeight="1" thickBot="1" x14ac:dyDescent="0.2">
      <c r="A220" s="893"/>
      <c r="B220" s="838"/>
      <c r="C220" s="838"/>
      <c r="D220" s="838"/>
      <c r="E220" s="838"/>
      <c r="F220" s="839"/>
      <c r="G220" s="840"/>
      <c r="H220" s="841"/>
      <c r="I220" s="842"/>
      <c r="J220" s="843"/>
      <c r="K220" s="843"/>
      <c r="L220" s="843"/>
      <c r="M220" s="843"/>
      <c r="N220" s="843"/>
      <c r="O220" s="843"/>
      <c r="P220" s="843"/>
      <c r="Q220" s="843"/>
      <c r="R220" s="842"/>
      <c r="S220" s="843"/>
      <c r="T220" s="839"/>
      <c r="U220" s="891"/>
      <c r="V220" s="415">
        <v>334</v>
      </c>
      <c r="Y220" s="1252"/>
      <c r="AA220" s="25"/>
      <c r="AB220" s="25"/>
      <c r="AC220" s="25"/>
      <c r="AD220" s="25"/>
    </row>
    <row r="221" spans="1:30" ht="20.100000000000001" customHeight="1" thickBot="1" x14ac:dyDescent="0.2">
      <c r="A221" s="28" t="s">
        <v>1810</v>
      </c>
      <c r="B221" s="838"/>
      <c r="C221" s="838"/>
      <c r="D221" s="838"/>
      <c r="E221" s="838"/>
      <c r="F221" s="839"/>
      <c r="G221" s="840"/>
      <c r="H221" s="841"/>
      <c r="I221" s="842"/>
      <c r="J221" s="843"/>
      <c r="K221" s="843"/>
      <c r="L221" s="843"/>
      <c r="M221" s="843"/>
      <c r="N221" s="843"/>
      <c r="O221" s="843"/>
      <c r="P221" s="843"/>
      <c r="Q221" s="843"/>
      <c r="R221" s="848" t="s">
        <v>1892</v>
      </c>
      <c r="S221" s="843" t="s">
        <v>1257</v>
      </c>
      <c r="T221" s="839"/>
      <c r="U221" s="891"/>
      <c r="V221" s="415">
        <v>335</v>
      </c>
      <c r="W221" s="211" t="str">
        <f>IF(R221="","未入力あり","✔")</f>
        <v>✔</v>
      </c>
      <c r="Y221" s="1252"/>
      <c r="AA221" s="25"/>
      <c r="AB221" s="25"/>
      <c r="AC221" s="25"/>
      <c r="AD221" s="25"/>
    </row>
    <row r="222" spans="1:30" ht="20.100000000000001" customHeight="1" x14ac:dyDescent="0.15">
      <c r="A222" s="894" t="s">
        <v>1788</v>
      </c>
      <c r="B222" s="1305"/>
      <c r="C222" s="1305"/>
      <c r="D222" s="1305"/>
      <c r="E222" s="1305"/>
      <c r="F222" s="1306"/>
      <c r="G222" s="1307"/>
      <c r="H222" s="1308"/>
      <c r="I222" s="1309"/>
      <c r="J222" s="351"/>
      <c r="K222" s="351"/>
      <c r="L222" s="351"/>
      <c r="M222" s="351"/>
      <c r="N222" s="351"/>
      <c r="O222" s="351"/>
      <c r="P222" s="351"/>
      <c r="Q222" s="896"/>
      <c r="R222" s="1352" t="s">
        <v>196</v>
      </c>
      <c r="S222" s="896"/>
      <c r="T222" s="895"/>
      <c r="U222" s="897"/>
      <c r="V222" s="415">
        <v>336</v>
      </c>
      <c r="Y222" s="1254"/>
      <c r="AA222" s="25"/>
      <c r="AB222" s="25"/>
      <c r="AC222" s="25"/>
      <c r="AD222" s="25"/>
    </row>
    <row r="225" spans="18:18" ht="20.100000000000001" customHeight="1" x14ac:dyDescent="0.15">
      <c r="R225" s="1304"/>
    </row>
  </sheetData>
  <sheetProtection formatCells="0" formatColumns="0" formatRows="0" insertHyperlinks="0"/>
  <mergeCells count="31">
    <mergeCell ref="C189:H189"/>
    <mergeCell ref="C174:H174"/>
    <mergeCell ref="D34:T34"/>
    <mergeCell ref="C69:H69"/>
    <mergeCell ref="C139:H139"/>
    <mergeCell ref="C142:H142"/>
    <mergeCell ref="C182:H182"/>
    <mergeCell ref="C147:H147"/>
    <mergeCell ref="C146:H146"/>
    <mergeCell ref="Z212:Z218"/>
    <mergeCell ref="S200:U200"/>
    <mergeCell ref="S201:U201"/>
    <mergeCell ref="D211:R211"/>
    <mergeCell ref="S202:U202"/>
    <mergeCell ref="Z204:Z208"/>
    <mergeCell ref="V1:W4"/>
    <mergeCell ref="C149:H149"/>
    <mergeCell ref="C131:H131"/>
    <mergeCell ref="C132:H132"/>
    <mergeCell ref="Z16:Z25"/>
    <mergeCell ref="I19:T19"/>
    <mergeCell ref="H21:T21"/>
    <mergeCell ref="H22:T22"/>
    <mergeCell ref="A2:U2"/>
    <mergeCell ref="H12:T12"/>
    <mergeCell ref="H24:T24"/>
    <mergeCell ref="H23:T23"/>
    <mergeCell ref="H20:T20"/>
    <mergeCell ref="A3:U3"/>
    <mergeCell ref="H14:T14"/>
    <mergeCell ref="I18:T18"/>
  </mergeCells>
  <phoneticPr fontId="4" type="Hiragana"/>
  <conditionalFormatting sqref="W173:W187 W5:W6 V1 W8:W60 W62:W148 W152:W169 W192:W208 W211:W1048576">
    <cfRule type="cellIs" dxfId="454" priority="167" stopIfTrue="1" operator="equal">
      <formula>"未入力あり"</formula>
    </cfRule>
  </conditionalFormatting>
  <conditionalFormatting sqref="V1">
    <cfRule type="cellIs" dxfId="453" priority="166" stopIfTrue="1" operator="equal">
      <formula>"↓　このシートには未入力があります。「未入力あり」の行を確認してください。"</formula>
    </cfRule>
  </conditionalFormatting>
  <conditionalFormatting sqref="W7">
    <cfRule type="cellIs" dxfId="452" priority="19" stopIfTrue="1" operator="equal">
      <formula>"未入力あり"</formula>
    </cfRule>
  </conditionalFormatting>
  <conditionalFormatting sqref="W149:W150">
    <cfRule type="cellIs" dxfId="451" priority="18" stopIfTrue="1" operator="equal">
      <formula>"未入力あり"</formula>
    </cfRule>
  </conditionalFormatting>
  <conditionalFormatting sqref="W170">
    <cfRule type="cellIs" dxfId="450" priority="17" stopIfTrue="1" operator="equal">
      <formula>"未入力あり"</formula>
    </cfRule>
  </conditionalFormatting>
  <conditionalFormatting sqref="W171">
    <cfRule type="cellIs" dxfId="449" priority="16" stopIfTrue="1" operator="equal">
      <formula>"未入力あり"</formula>
    </cfRule>
  </conditionalFormatting>
  <conditionalFormatting sqref="W188:W190">
    <cfRule type="cellIs" dxfId="448" priority="15" stopIfTrue="1" operator="equal">
      <formula>"未入力あり"</formula>
    </cfRule>
  </conditionalFormatting>
  <conditionalFormatting sqref="W61">
    <cfRule type="cellIs" dxfId="447" priority="13" stopIfTrue="1" operator="equal">
      <formula>"未入力あり"</formula>
    </cfRule>
  </conditionalFormatting>
  <conditionalFormatting sqref="W172">
    <cfRule type="cellIs" dxfId="446" priority="12" stopIfTrue="1" operator="equal">
      <formula>"未入力あり"</formula>
    </cfRule>
  </conditionalFormatting>
  <conditionalFormatting sqref="W209:W210">
    <cfRule type="cellIs" dxfId="445" priority="9" stopIfTrue="1" operator="equal">
      <formula>"未入力あり"</formula>
    </cfRule>
  </conditionalFormatting>
  <conditionalFormatting sqref="W151">
    <cfRule type="cellIs" dxfId="444" priority="2" stopIfTrue="1" operator="equal">
      <formula>"未入力あり"</formula>
    </cfRule>
  </conditionalFormatting>
  <conditionalFormatting sqref="W191">
    <cfRule type="cellIs" dxfId="443" priority="1" stopIfTrue="1" operator="equal">
      <formula>"未入力あり"</formula>
    </cfRule>
  </conditionalFormatting>
  <dataValidations xWindow="781" yWindow="877" count="25">
    <dataValidation type="whole" imeMode="disabled" operator="greaterThanOrEqual" allowBlank="1" showInputMessage="1" showErrorMessage="1" error="整数を入力" prompt="整数で入力" sqref="R216:R218 R39:R62 R153:R155 R28:R31 R162:R169 R200:R202 R33 R174 R158:R159 R194:R196 R206 R209:R210 R66:R151">
      <formula1>0</formula1>
    </dataValidation>
    <dataValidation operator="greaterThanOrEqual" allowBlank="1" showInputMessage="1" showErrorMessage="1" error="整数を入力" sqref="R213"/>
    <dataValidation type="list" allowBlank="1" showInputMessage="1" showErrorMessage="1" error="選択肢から選んでください" sqref="R221">
      <formula1>"はい,いいえ"</formula1>
    </dataValidation>
    <dataValidation type="list" allowBlank="1" showInputMessage="1" showErrorMessage="1" error="選択肢から選んでください" sqref="H200:H202">
      <formula1>"あり,なし"</formula1>
    </dataValidation>
    <dataValidation type="list" allowBlank="1" showInputMessage="1" showErrorMessage="1" error="選択肢から選んでください" sqref="R198">
      <formula1>"可,否"</formula1>
    </dataValidation>
    <dataValidation type="decimal" imeMode="disabled" operator="greaterThanOrEqual" allowBlank="1" showInputMessage="1" showErrorMessage="1" prompt="数値を入力" sqref="I158:I159 I66:I151 I153:I155 I194:I196 I162:I174 R170:R173 I39:I62 I178:I191">
      <formula1>0</formula1>
    </dataValidation>
    <dataValidation type="custom" imeMode="disabled" allowBlank="1" showInputMessage="1" showErrorMessage="1" error="半角で入力してください" prompt="〒は入れず_x000a_XXX-XXXXで半角入力" sqref="H17">
      <formula1>LEN(H17)=LENB(H17)</formula1>
    </dataValidation>
    <dataValidation allowBlank="1" showInputMessage="1" showErrorMessage="1" prompt="表紙シートの病院名を反映" sqref="H12:T13"/>
    <dataValidation type="whole" imeMode="disabled" operator="greaterThanOrEqual" showInputMessage="1" showErrorMessage="1" error="整数を入力" prompt="整数で入力" sqref="R178:R191">
      <formula1>0</formula1>
    </dataValidation>
    <dataValidation type="custom" imeMode="hiragana" allowBlank="1" showInputMessage="1" showErrorMessage="1" error="ひらながで入力してください" prompt="ひらがなで入力" sqref="H14:T14">
      <formula1>H14=PHONETIC(H14)</formula1>
    </dataValidation>
    <dataValidation type="custom" imeMode="disabled" allowBlank="1" showInputMessage="1" showErrorMessage="1" error="半角で入力してください" prompt="アドレスは、手入力せずにホームページからコピーしてください" sqref="H23:T23">
      <formula1>LEN(H23)=LENB(H23)</formula1>
    </dataValidation>
    <dataValidation type="list" allowBlank="1" showInputMessage="1" showErrorMessage="1" error="選択肢から選んでください" sqref="G5">
      <formula1>"都道府県がん診療連携拠点病院,地域がん診療連携拠点病院,地域がん診療連携拠点病院(高度型),特定領域がん診療連携拠点病院,地域がん診療病院"</formula1>
    </dataValidation>
    <dataValidation type="list" allowBlank="1" showInputMessage="1" showErrorMessage="1" error="選択肢から選んでください" prompt="新規指定・指定更新・現況報告を選択してください" sqref="G9">
      <formula1>"新規指定,指定更新,現況報告"</formula1>
    </dataValidation>
    <dataValidation allowBlank="1" showInputMessage="1" showErrorMessage="1" prompt="継続して更新している場合の初回指定日を記入してください_x000a_※拠点等の区分が変わった場合は現在の区分での初回指定日となります" sqref="R9 P9"/>
    <dataValidation type="custom" imeMode="hiragana" allowBlank="1" showInputMessage="1" showErrorMessage="1" error="ひらがなで入力してください" prompt="市区町村以下のよみがなをひらがなで入力" sqref="I19">
      <formula1>I19=PHONETIC(I19)</formula1>
    </dataValidation>
    <dataValidation type="list" allowBlank="1" showInputMessage="1" showErrorMessage="1" error="選択肢から選んでください" sqref="G6:G7">
      <formula1>"承認あり,承認なし"</formula1>
    </dataValidation>
    <dataValidation type="custom" imeMode="disabled" allowBlank="1" showInputMessage="1" showErrorMessage="1" error="半角で入力してください" prompt="電話番号はハイフン「-」を含め、半角で入力_x000a_XXX-XXXX-XXXX" sqref="H20:T21">
      <formula1>LEN(H20)=LENB(H20)</formula1>
    </dataValidation>
    <dataValidation type="custom" imeMode="disabled" allowBlank="1" showInputMessage="1" showErrorMessage="1" error="半角で入力してください" prompt="半角で入力" sqref="H22:T22">
      <formula1>LEN(H22)=LENB(H22)</formula1>
    </dataValidation>
    <dataValidation type="whole" imeMode="disabled" allowBlank="1" showInputMessage="1" showErrorMessage="1" error="1～12で入力してください" prompt="継続して更新している場合の初回指定日を記入してください_x000a_※拠点等の区分が変わった場合は現在の区分での初回指定日となります" sqref="Q9">
      <formula1>1</formula1>
      <formula2>12</formula2>
    </dataValidation>
    <dataValidation type="whole" imeMode="disabled" allowBlank="1" showInputMessage="1" showErrorMessage="1" error="1～31で入力してください" prompt="継続して更新している場合の初回指定日を記入してください_x000a_※拠点等の区分が変わった場合は現在の区分での初回指定日となります" sqref="S9">
      <formula1>1</formula1>
      <formula2>31</formula2>
    </dataValidation>
    <dataValidation type="list" showInputMessage="1" showErrorMessage="1" error="拠点指定の年なので、平成14年以降になります" prompt="継続して更新している場合の初回指定日を記入してください_x000a_※拠点等の区分が変わった場合は現在の区分での初回指定日となります" sqref="O9">
      <formula1>"14,15,16,17,18,19,20,21,22,23,24,25,26,27,28,29,30,31,元,2,3"</formula1>
    </dataValidation>
    <dataValidation type="list" allowBlank="1" showInputMessage="1" showErrorMessage="1" error="選択肢から選んでください" prompt="都道府県を選択" sqref="H18">
      <formula1>"北海道,青森県,岩手県,宮城県,秋田県,山形県,福島県,茨城県,栃木県,群馬県,埼玉県,千葉県,東京都,神奈川県,山梨県,新潟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市区町村から記入してください_x000a_丁目、番地は半角数字とハイフンで入力_x000a_例）○○○市○○○1-1-1" sqref="I18:T18"/>
    <dataValidation type="list" allowBlank="1" showInputMessage="1" showErrorMessage="1" sqref="N9">
      <formula1>"平成,令和"</formula1>
    </dataValidation>
    <dataValidation type="whole" imeMode="disabled" allowBlank="1" showInputMessage="1" showErrorMessage="1" error="整数で入力されていないか、または、年間新入院患者数の数を超えています" prompt="整数で入力" sqref="R207">
      <formula1>0</formula1>
      <formula2>R206</formula2>
    </dataValidation>
  </dataValidations>
  <hyperlinks>
    <hyperlink ref="R222" location="'別紙21（グループ指定の状況）'!A1" tooltip="別紙２１に移動します" display="別紙21"/>
  </hyperlinks>
  <printOptions horizontalCentered="1"/>
  <pageMargins left="0.39370078740157483" right="0.39370078740157483" top="0.59055118110236227" bottom="0.59055118110236227" header="0.35433070866141736" footer="0.27559055118110237"/>
  <pageSetup paperSize="9" scale="47" fitToHeight="0" orientation="portrait" cellComments="asDisplayed" r:id="rId1"/>
  <headerFooter>
    <oddHeader>&amp;Rver.2.0</oddHeader>
    <oddFooter>&amp;C&amp;P/&amp;N&amp;R&amp;A</oddFooter>
  </headerFooter>
  <rowBreaks count="2" manualBreakCount="2">
    <brk id="32" max="22" man="1"/>
    <brk id="160" max="22"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41"/>
  <sheetViews>
    <sheetView view="pageBreakPreview" zoomScaleNormal="100" zoomScaleSheetLayoutView="100" workbookViewId="0">
      <selection sqref="A1:E1"/>
    </sheetView>
  </sheetViews>
  <sheetFormatPr defaultColWidth="9" defaultRowHeight="13.5" x14ac:dyDescent="0.15"/>
  <cols>
    <col min="1" max="1" width="3.625" style="291" customWidth="1"/>
    <col min="2" max="2" width="40.625" style="291" customWidth="1"/>
    <col min="3" max="3" width="7.625" style="291" customWidth="1"/>
    <col min="4" max="4" width="75.625" style="291" customWidth="1"/>
    <col min="5" max="5" width="6" style="291" customWidth="1"/>
    <col min="6" max="6" width="15" style="291" customWidth="1"/>
    <col min="7" max="7" width="2.25" style="291" customWidth="1"/>
    <col min="8" max="8" width="80.625" style="291" customWidth="1"/>
    <col min="9" max="16384" width="9" style="291"/>
  </cols>
  <sheetData>
    <row r="1" spans="1:8" ht="20.25" customHeight="1" thickBot="1" x14ac:dyDescent="0.2">
      <c r="A1" s="1427" t="s">
        <v>1607</v>
      </c>
      <c r="B1" s="1428"/>
      <c r="C1" s="1428"/>
      <c r="D1" s="1428"/>
      <c r="E1" s="1428"/>
      <c r="G1" s="973" t="s">
        <v>1344</v>
      </c>
      <c r="H1" s="973"/>
    </row>
    <row r="2" spans="1:8" ht="24.95" customHeight="1" thickTop="1" thickBot="1" x14ac:dyDescent="0.2">
      <c r="A2" s="1429" t="s">
        <v>446</v>
      </c>
      <c r="B2" s="1429"/>
      <c r="C2" s="1429"/>
      <c r="D2" s="1429"/>
      <c r="E2" s="302" t="s">
        <v>351</v>
      </c>
      <c r="F2" s="1437" t="str">
        <f>IF(AND(B17&lt;&gt;"",C17&lt;&gt;"",D17&lt;&gt;"",E2&lt;&gt;""),"",IF(E2="あり","←下の表の少なくとも１項目には入力が必要です",IF(E2="","←「あり」か「なし」を選択してください","")))</f>
        <v/>
      </c>
      <c r="G2" s="973" t="s">
        <v>1350</v>
      </c>
      <c r="H2" s="290"/>
    </row>
    <row r="3" spans="1:8" ht="5.0999999999999996" customHeight="1" thickTop="1" x14ac:dyDescent="0.15">
      <c r="F3" s="1437"/>
      <c r="G3" s="969"/>
      <c r="H3" s="641"/>
    </row>
    <row r="4" spans="1:8" ht="20.100000000000001" customHeight="1" x14ac:dyDescent="0.15">
      <c r="A4" s="290"/>
      <c r="B4" s="290"/>
      <c r="C4" s="293" t="s">
        <v>337</v>
      </c>
      <c r="D4" s="1430" t="str">
        <f>表紙①!E2</f>
        <v>大阪医療センター</v>
      </c>
      <c r="E4" s="1431"/>
      <c r="F4" s="1437"/>
      <c r="G4" s="904"/>
      <c r="H4" s="1257" t="s">
        <v>398</v>
      </c>
    </row>
    <row r="5" spans="1:8" ht="20.100000000000001" customHeight="1" x14ac:dyDescent="0.15">
      <c r="A5" s="290"/>
      <c r="B5" s="290"/>
      <c r="C5" s="1242" t="s">
        <v>1594</v>
      </c>
      <c r="D5" s="38" t="s">
        <v>1814</v>
      </c>
      <c r="E5" s="38"/>
      <c r="H5" s="331"/>
    </row>
    <row r="6" spans="1:8" ht="30" customHeight="1" x14ac:dyDescent="0.15">
      <c r="A6" s="1434" t="s">
        <v>1595</v>
      </c>
      <c r="B6" s="1434"/>
      <c r="C6" s="1434"/>
      <c r="D6" s="1434"/>
      <c r="E6" s="1434"/>
      <c r="H6" s="331"/>
    </row>
    <row r="7" spans="1:8" ht="30" customHeight="1" thickBot="1" x14ac:dyDescent="0.2">
      <c r="A7" s="1432" t="s">
        <v>411</v>
      </c>
      <c r="B7" s="1433"/>
      <c r="C7" s="397" t="s">
        <v>485</v>
      </c>
      <c r="D7" s="1435" t="s">
        <v>484</v>
      </c>
      <c r="E7" s="1436"/>
      <c r="H7" s="331"/>
    </row>
    <row r="8" spans="1:8" s="368" customFormat="1" ht="45" customHeight="1" thickBot="1" x14ac:dyDescent="0.2">
      <c r="A8" s="487" t="s">
        <v>915</v>
      </c>
      <c r="B8" s="793" t="s">
        <v>1204</v>
      </c>
      <c r="C8" s="794" t="s">
        <v>352</v>
      </c>
      <c r="D8" s="1439" t="s">
        <v>1765</v>
      </c>
      <c r="E8" s="1440"/>
      <c r="H8" s="326"/>
    </row>
    <row r="9" spans="1:8" s="368" customFormat="1" ht="45" customHeight="1" thickBot="1" x14ac:dyDescent="0.2">
      <c r="A9" s="487" t="s">
        <v>1239</v>
      </c>
      <c r="B9" s="793" t="s">
        <v>1240</v>
      </c>
      <c r="C9" s="794" t="s">
        <v>352</v>
      </c>
      <c r="D9" s="1439" t="s">
        <v>1763</v>
      </c>
      <c r="E9" s="1440"/>
      <c r="H9" s="326"/>
    </row>
    <row r="10" spans="1:8" s="368" customFormat="1" ht="45" customHeight="1" thickBot="1" x14ac:dyDescent="0.2">
      <c r="A10" s="487" t="s">
        <v>915</v>
      </c>
      <c r="B10" s="793" t="s">
        <v>1641</v>
      </c>
      <c r="C10" s="794" t="s">
        <v>352</v>
      </c>
      <c r="D10" s="1439" t="s">
        <v>1642</v>
      </c>
      <c r="E10" s="1440"/>
      <c r="H10" s="326"/>
    </row>
    <row r="11" spans="1:8" s="368" customFormat="1" ht="45" customHeight="1" thickBot="1" x14ac:dyDescent="0.2">
      <c r="A11" s="487" t="s">
        <v>915</v>
      </c>
      <c r="B11" s="793" t="s">
        <v>1643</v>
      </c>
      <c r="C11" s="794" t="s">
        <v>352</v>
      </c>
      <c r="D11" s="1439" t="s">
        <v>1644</v>
      </c>
      <c r="E11" s="1440"/>
      <c r="H11" s="326"/>
    </row>
    <row r="12" spans="1:8" s="368" customFormat="1" ht="45" customHeight="1" thickBot="1" x14ac:dyDescent="0.2">
      <c r="A12" s="487" t="s">
        <v>915</v>
      </c>
      <c r="B12" s="793" t="s">
        <v>1645</v>
      </c>
      <c r="C12" s="794" t="s">
        <v>352</v>
      </c>
      <c r="D12" s="1439" t="s">
        <v>1646</v>
      </c>
      <c r="E12" s="1440"/>
      <c r="H12" s="326"/>
    </row>
    <row r="13" spans="1:8" ht="45" customHeight="1" thickBot="1" x14ac:dyDescent="0.2">
      <c r="A13" s="1276">
        <v>1</v>
      </c>
      <c r="B13" s="1277"/>
      <c r="C13" s="389"/>
      <c r="D13" s="1441"/>
      <c r="E13" s="1442"/>
      <c r="F13" s="1438" t="str">
        <f>IF(AND(E2="あり",B13&lt;&gt;"",C13&lt;&gt;"",D13&lt;&gt;""),"OK",IF(E2&lt;&gt;"あり","",IF(OR(B13="",C13="",D13=""),"←少なくとも１つの項目には記載が必要です","")))</f>
        <v/>
      </c>
      <c r="G13" s="902"/>
      <c r="H13" s="331"/>
    </row>
    <row r="14" spans="1:8" ht="45" customHeight="1" thickBot="1" x14ac:dyDescent="0.2">
      <c r="A14" s="1276">
        <v>2</v>
      </c>
      <c r="B14" s="1277"/>
      <c r="C14" s="389"/>
      <c r="D14" s="1441"/>
      <c r="E14" s="1442"/>
      <c r="F14" s="1438"/>
      <c r="H14" s="331"/>
    </row>
    <row r="15" spans="1:8" ht="45" customHeight="1" thickBot="1" x14ac:dyDescent="0.2">
      <c r="A15" s="1276">
        <v>3</v>
      </c>
      <c r="B15" s="1277"/>
      <c r="C15" s="389"/>
      <c r="D15" s="1441"/>
      <c r="E15" s="1442"/>
      <c r="H15" s="331"/>
    </row>
    <row r="16" spans="1:8" ht="45" customHeight="1" thickBot="1" x14ac:dyDescent="0.2">
      <c r="A16" s="1276">
        <v>4</v>
      </c>
      <c r="B16" s="1277"/>
      <c r="C16" s="389"/>
      <c r="D16" s="1441"/>
      <c r="E16" s="1442"/>
      <c r="H16" s="331"/>
    </row>
    <row r="17" spans="1:8" ht="45" customHeight="1" thickBot="1" x14ac:dyDescent="0.2">
      <c r="A17" s="1276">
        <v>5</v>
      </c>
      <c r="B17" s="494"/>
      <c r="C17" s="389"/>
      <c r="D17" s="1441"/>
      <c r="E17" s="1442"/>
      <c r="F17" s="1438" t="str">
        <f>IF(AND(E2="あり",B17&lt;&gt;"",C17&lt;&gt;"",D17&lt;&gt;""),"OK",IF(E2&lt;&gt;"あり","",IF(OR(B17="",C17="",D17=""),"←少なくとも１つの項目には記載が必要です","")))</f>
        <v/>
      </c>
      <c r="G17" s="902"/>
      <c r="H17" s="331"/>
    </row>
    <row r="18" spans="1:8" ht="45" customHeight="1" thickBot="1" x14ac:dyDescent="0.2">
      <c r="A18" s="1276">
        <v>6</v>
      </c>
      <c r="B18" s="494"/>
      <c r="C18" s="389"/>
      <c r="D18" s="1441"/>
      <c r="E18" s="1442"/>
      <c r="F18" s="1438"/>
      <c r="H18" s="331"/>
    </row>
    <row r="19" spans="1:8" ht="45" customHeight="1" thickBot="1" x14ac:dyDescent="0.2">
      <c r="A19" s="1276">
        <v>7</v>
      </c>
      <c r="B19" s="494"/>
      <c r="C19" s="389"/>
      <c r="D19" s="1441"/>
      <c r="E19" s="1442"/>
      <c r="H19" s="331"/>
    </row>
    <row r="20" spans="1:8" ht="45" customHeight="1" thickBot="1" x14ac:dyDescent="0.2">
      <c r="A20" s="1276">
        <v>8</v>
      </c>
      <c r="B20" s="494"/>
      <c r="C20" s="389"/>
      <c r="D20" s="1441"/>
      <c r="E20" s="1442"/>
      <c r="H20" s="331"/>
    </row>
    <row r="21" spans="1:8" ht="45" customHeight="1" thickBot="1" x14ac:dyDescent="0.2">
      <c r="A21" s="1276">
        <v>9</v>
      </c>
      <c r="B21" s="494"/>
      <c r="C21" s="389"/>
      <c r="D21" s="1441"/>
      <c r="E21" s="1442"/>
      <c r="H21" s="331"/>
    </row>
    <row r="22" spans="1:8" ht="45" customHeight="1" thickBot="1" x14ac:dyDescent="0.2">
      <c r="A22" s="1276">
        <v>10</v>
      </c>
      <c r="B22" s="494"/>
      <c r="C22" s="389"/>
      <c r="D22" s="1441"/>
      <c r="E22" s="1442"/>
      <c r="H22" s="331"/>
    </row>
    <row r="23" spans="1:8" ht="45" customHeight="1" thickBot="1" x14ac:dyDescent="0.2">
      <c r="A23" s="1276">
        <v>11</v>
      </c>
      <c r="B23" s="494"/>
      <c r="C23" s="389"/>
      <c r="D23" s="1441"/>
      <c r="E23" s="1442"/>
      <c r="H23" s="331"/>
    </row>
    <row r="24" spans="1:8" ht="45" customHeight="1" thickBot="1" x14ac:dyDescent="0.2">
      <c r="A24" s="1276">
        <v>12</v>
      </c>
      <c r="B24" s="494"/>
      <c r="C24" s="389"/>
      <c r="D24" s="1441"/>
      <c r="E24" s="1442"/>
      <c r="H24" s="331"/>
    </row>
    <row r="25" spans="1:8" ht="45" customHeight="1" thickBot="1" x14ac:dyDescent="0.2">
      <c r="A25" s="1276">
        <v>13</v>
      </c>
      <c r="B25" s="494"/>
      <c r="C25" s="389"/>
      <c r="D25" s="1441"/>
      <c r="E25" s="1442"/>
      <c r="H25" s="331"/>
    </row>
    <row r="26" spans="1:8" ht="45" customHeight="1" thickBot="1" x14ac:dyDescent="0.2">
      <c r="A26" s="1276">
        <v>14</v>
      </c>
      <c r="B26" s="494"/>
      <c r="C26" s="389"/>
      <c r="D26" s="1441"/>
      <c r="E26" s="1442"/>
      <c r="H26" s="332"/>
    </row>
    <row r="27" spans="1:8" x14ac:dyDescent="0.15">
      <c r="A27" s="329"/>
      <c r="B27" s="329"/>
      <c r="C27" s="329"/>
      <c r="D27" s="329"/>
      <c r="E27" s="329"/>
      <c r="F27" s="319" t="s">
        <v>404</v>
      </c>
      <c r="G27" s="319"/>
    </row>
    <row r="28" spans="1:8" x14ac:dyDescent="0.15">
      <c r="A28" s="329"/>
      <c r="B28" s="329"/>
      <c r="C28" s="329"/>
      <c r="D28" s="329"/>
      <c r="E28" s="329"/>
    </row>
    <row r="29" spans="1:8" x14ac:dyDescent="0.15">
      <c r="A29" s="329"/>
      <c r="B29" s="329"/>
      <c r="C29" s="329"/>
      <c r="D29" s="329"/>
      <c r="E29" s="329"/>
    </row>
    <row r="30" spans="1:8" x14ac:dyDescent="0.15">
      <c r="A30" s="329"/>
      <c r="B30" s="329"/>
      <c r="C30" s="329"/>
      <c r="D30" s="329"/>
      <c r="E30" s="329"/>
    </row>
    <row r="31" spans="1:8" x14ac:dyDescent="0.15">
      <c r="A31" s="329"/>
      <c r="B31" s="329"/>
      <c r="C31" s="329"/>
      <c r="D31" s="329"/>
      <c r="E31" s="329"/>
    </row>
    <row r="32" spans="1:8" x14ac:dyDescent="0.15">
      <c r="A32" s="329"/>
      <c r="B32" s="329"/>
      <c r="C32" s="329"/>
      <c r="D32" s="329"/>
      <c r="E32" s="329"/>
    </row>
    <row r="33" spans="1:5" x14ac:dyDescent="0.15">
      <c r="A33" s="329"/>
      <c r="B33" s="329"/>
      <c r="C33" s="329"/>
      <c r="D33" s="329"/>
      <c r="E33" s="329"/>
    </row>
    <row r="34" spans="1:5" x14ac:dyDescent="0.15">
      <c r="A34" s="329"/>
      <c r="B34" s="329"/>
      <c r="C34" s="329"/>
      <c r="D34" s="329"/>
      <c r="E34" s="329"/>
    </row>
    <row r="35" spans="1:5" x14ac:dyDescent="0.15">
      <c r="A35" s="329"/>
      <c r="B35" s="329"/>
      <c r="C35" s="329"/>
      <c r="D35" s="329"/>
      <c r="E35" s="329"/>
    </row>
    <row r="36" spans="1:5" x14ac:dyDescent="0.15">
      <c r="A36" s="329"/>
      <c r="B36" s="329"/>
      <c r="C36" s="329"/>
      <c r="D36" s="329"/>
      <c r="E36" s="329"/>
    </row>
    <row r="37" spans="1:5" x14ac:dyDescent="0.15">
      <c r="A37" s="329"/>
      <c r="B37" s="329"/>
      <c r="C37" s="329"/>
      <c r="D37" s="329"/>
      <c r="E37" s="329"/>
    </row>
    <row r="38" spans="1:5" x14ac:dyDescent="0.15">
      <c r="A38" s="329"/>
      <c r="B38" s="329"/>
      <c r="C38" s="329"/>
      <c r="D38" s="329"/>
      <c r="E38" s="329"/>
    </row>
    <row r="39" spans="1:5" x14ac:dyDescent="0.15">
      <c r="A39" s="329"/>
      <c r="B39" s="329"/>
      <c r="C39" s="329"/>
      <c r="D39" s="329"/>
      <c r="E39" s="329"/>
    </row>
    <row r="40" spans="1:5" x14ac:dyDescent="0.15">
      <c r="A40" s="329"/>
      <c r="B40" s="329"/>
      <c r="C40" s="329"/>
      <c r="D40" s="329"/>
      <c r="E40" s="329"/>
    </row>
    <row r="41" spans="1:5" x14ac:dyDescent="0.15">
      <c r="A41" s="329"/>
      <c r="B41" s="329"/>
      <c r="C41" s="329"/>
      <c r="D41" s="329"/>
      <c r="E41" s="329"/>
    </row>
  </sheetData>
  <sheetProtection formatCells="0" formatColumns="0" formatRows="0" insertHyperlinks="0"/>
  <mergeCells count="28">
    <mergeCell ref="D19:E19"/>
    <mergeCell ref="D20:E20"/>
    <mergeCell ref="D26:E26"/>
    <mergeCell ref="D21:E21"/>
    <mergeCell ref="D22:E22"/>
    <mergeCell ref="D23:E23"/>
    <mergeCell ref="D24:E24"/>
    <mergeCell ref="D25:E25"/>
    <mergeCell ref="F2:F4"/>
    <mergeCell ref="F17:F18"/>
    <mergeCell ref="D8:E8"/>
    <mergeCell ref="D18:E18"/>
    <mergeCell ref="D9:E9"/>
    <mergeCell ref="D17:E17"/>
    <mergeCell ref="D11:E11"/>
    <mergeCell ref="D16:E16"/>
    <mergeCell ref="D12:E12"/>
    <mergeCell ref="D10:E10"/>
    <mergeCell ref="D13:E13"/>
    <mergeCell ref="F13:F14"/>
    <mergeCell ref="D14:E14"/>
    <mergeCell ref="D15:E15"/>
    <mergeCell ref="A1:E1"/>
    <mergeCell ref="A2:D2"/>
    <mergeCell ref="D4:E4"/>
    <mergeCell ref="A7:B7"/>
    <mergeCell ref="A6:E6"/>
    <mergeCell ref="D7:E7"/>
  </mergeCells>
  <phoneticPr fontId="4"/>
  <dataValidations count="5">
    <dataValidation type="list" allowBlank="1" showInputMessage="1" showErrorMessage="1" prompt="表紙①に反映されます" sqref="E2">
      <formula1>"あり,なし"</formula1>
    </dataValidation>
    <dataValidation allowBlank="1" showInputMessage="1" showErrorMessage="1" prompt="表紙シートの病院名を反映" sqref="D4:E4"/>
    <dataValidation type="list" allowBlank="1" showInputMessage="1" showErrorMessage="1" sqref="C8:C12">
      <formula1>"A,B,D,E,G"</formula1>
    </dataValidation>
    <dataValidation allowBlank="1" showErrorMessage="1" sqref="F17:F18 F13:F14"/>
    <dataValidation type="list" allowBlank="1" showInputMessage="1" showErrorMessage="1" sqref="C13:C26">
      <formula1>"A,B"</formula1>
    </dataValidation>
  </dataValidations>
  <hyperlinks>
    <hyperlink ref="G1" location="表紙①!D14" tooltip="表紙①に戻ります" display="表紙①に戻る"/>
    <hyperlink ref="G2" location="'様式4（機能別）'!N16" display="様式4（機能別）に戻る"/>
  </hyperlinks>
  <printOptions horizontalCentered="1"/>
  <pageMargins left="0.39370078740157483" right="0.39370078740157483" top="0.59055118110236227" bottom="0.59055118110236227" header="0.35433070866141736" footer="0.27559055118110237"/>
  <pageSetup paperSize="9" scale="65" fitToHeight="0" orientation="portrait" cellComments="asDisplayed" r:id="rId1"/>
  <headerFooter>
    <oddHeader>&amp;Rver.2.0</oddHead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675"/>
  <sheetViews>
    <sheetView view="pageBreakPreview" zoomScale="130" zoomScaleNormal="145" zoomScaleSheetLayoutView="130" workbookViewId="0"/>
  </sheetViews>
  <sheetFormatPr defaultColWidth="9" defaultRowHeight="9.75" x14ac:dyDescent="0.15"/>
  <cols>
    <col min="1" max="7" width="2" style="187" customWidth="1"/>
    <col min="8" max="8" width="25.625" style="188" customWidth="1"/>
    <col min="9" max="9" width="0.875" style="188" customWidth="1"/>
    <col min="10" max="10" width="10.125" style="188" customWidth="1"/>
    <col min="11" max="11" width="5.625" style="188" customWidth="1"/>
    <col min="12" max="12" width="20.625" style="188" customWidth="1"/>
    <col min="13" max="13" width="3.625" style="125" customWidth="1"/>
    <col min="14" max="14" width="8.625" style="125" customWidth="1"/>
    <col min="15" max="15" width="8.625" style="189" customWidth="1"/>
    <col min="16" max="16" width="3.375" style="212" customWidth="1"/>
    <col min="17" max="17" width="9.875" style="212" customWidth="1"/>
    <col min="18" max="18" width="0.75" style="212" customWidth="1"/>
    <col min="19" max="19" width="4" style="212" customWidth="1"/>
    <col min="20" max="20" width="0.625" style="82" customWidth="1"/>
    <col min="21" max="21" width="80.625" style="82" customWidth="1"/>
    <col min="22" max="22" width="24.875" style="82" customWidth="1"/>
    <col min="23" max="23" width="8.875" style="826" customWidth="1"/>
    <col min="24" max="55" width="8.875" style="82" customWidth="1"/>
    <col min="56" max="16384" width="9" style="82"/>
  </cols>
  <sheetData>
    <row r="1" spans="1:28" s="38" customFormat="1" ht="13.5" x14ac:dyDescent="0.15">
      <c r="A1" s="75"/>
      <c r="B1" s="75"/>
      <c r="C1" s="75"/>
      <c r="D1" s="75"/>
      <c r="E1" s="76"/>
      <c r="F1" s="76"/>
      <c r="G1" s="76"/>
      <c r="H1" s="77"/>
      <c r="I1" s="77"/>
      <c r="J1" s="77"/>
      <c r="K1" s="77"/>
      <c r="L1" s="77"/>
      <c r="M1" s="78"/>
      <c r="N1" s="78"/>
      <c r="O1" s="39"/>
      <c r="P1" s="335"/>
      <c r="Q1" s="822"/>
      <c r="R1" s="822"/>
      <c r="S1" s="822"/>
      <c r="T1" s="822"/>
      <c r="U1" s="822"/>
      <c r="V1" s="822"/>
      <c r="W1" s="822"/>
      <c r="X1" s="822"/>
      <c r="Y1" s="823"/>
      <c r="Z1" s="823"/>
      <c r="AA1" s="823"/>
      <c r="AB1" s="823"/>
    </row>
    <row r="2" spans="1:28" s="38" customFormat="1" ht="14.25" customHeight="1" x14ac:dyDescent="0.15">
      <c r="A2" s="75"/>
      <c r="B2" s="75"/>
      <c r="C2" s="75"/>
      <c r="D2" s="75"/>
      <c r="E2" s="76"/>
      <c r="F2" s="76"/>
      <c r="G2" s="76"/>
      <c r="H2" s="160"/>
      <c r="I2" s="160"/>
      <c r="J2" s="79"/>
      <c r="K2" s="144" t="s">
        <v>221</v>
      </c>
      <c r="L2" s="1531" t="str">
        <f>表紙①!E2</f>
        <v>大阪医療センター</v>
      </c>
      <c r="M2" s="1532"/>
      <c r="N2" s="1532"/>
      <c r="O2" s="1533"/>
      <c r="P2" s="1310"/>
      <c r="Q2" s="1310"/>
      <c r="R2" s="822"/>
      <c r="S2" s="822"/>
      <c r="T2" s="822"/>
      <c r="U2" s="822"/>
      <c r="V2" s="822"/>
      <c r="W2" s="822"/>
      <c r="X2" s="822"/>
      <c r="Y2" s="823"/>
      <c r="Z2" s="823"/>
      <c r="AA2" s="823"/>
      <c r="AB2" s="823"/>
    </row>
    <row r="3" spans="1:28" s="38" customFormat="1" ht="14.25" customHeight="1" x14ac:dyDescent="0.15">
      <c r="A3" s="75"/>
      <c r="B3" s="75"/>
      <c r="C3" s="75"/>
      <c r="D3" s="75"/>
      <c r="E3" s="76"/>
      <c r="F3" s="76"/>
      <c r="G3" s="76"/>
      <c r="H3" s="160"/>
      <c r="I3" s="160"/>
      <c r="J3" s="79"/>
      <c r="K3" s="131"/>
      <c r="L3" s="388"/>
      <c r="M3" s="138"/>
      <c r="N3" s="138"/>
      <c r="O3" s="138"/>
      <c r="P3" s="336"/>
      <c r="Q3" s="822"/>
      <c r="R3" s="822"/>
      <c r="S3" s="822"/>
      <c r="T3" s="822"/>
      <c r="U3" s="822"/>
      <c r="V3" s="822"/>
      <c r="W3" s="822"/>
      <c r="X3" s="822"/>
      <c r="Y3" s="823"/>
      <c r="Z3" s="823"/>
      <c r="AA3" s="823"/>
      <c r="AB3" s="823"/>
    </row>
    <row r="4" spans="1:28" s="38" customFormat="1" ht="14.25" customHeight="1" x14ac:dyDescent="0.15">
      <c r="A4" s="75"/>
      <c r="B4" s="75"/>
      <c r="C4" s="1543" t="s">
        <v>15</v>
      </c>
      <c r="D4" s="1544"/>
      <c r="E4" s="1544"/>
      <c r="F4" s="1544"/>
      <c r="G4" s="1544"/>
      <c r="H4" s="1545"/>
      <c r="I4" s="142"/>
      <c r="J4" s="141" t="s">
        <v>62</v>
      </c>
      <c r="K4" s="371" t="s">
        <v>394</v>
      </c>
      <c r="L4" s="1534" t="str">
        <f>IF(COUNTBLANK(W5:W13)=9,"様式4（全般事項）の「１．推薦区分」を選択してください",VLOOKUP("○",W5:X13,2,FALSE))</f>
        <v>地域がん診療連携拠点病院</v>
      </c>
      <c r="M4" s="1535"/>
      <c r="N4" s="1535"/>
      <c r="O4" s="1536"/>
      <c r="P4" s="1311"/>
      <c r="Q4" s="1311"/>
      <c r="R4" s="825"/>
      <c r="S4" s="824" t="str">
        <f>'様式4（全般事項）'!G5</f>
        <v>地域がん診療連携拠点病院</v>
      </c>
      <c r="T4" s="824" t="str">
        <f>'様式4（全般事項）'!G6</f>
        <v>承認なし</v>
      </c>
      <c r="U4" s="825"/>
      <c r="V4" s="825"/>
      <c r="W4" s="825"/>
      <c r="X4" s="822"/>
      <c r="Y4" s="823"/>
      <c r="Z4" s="823"/>
      <c r="AA4" s="823"/>
      <c r="AB4" s="823"/>
    </row>
    <row r="5" spans="1:28" s="38" customFormat="1" ht="9.9499999999999993" customHeight="1" x14ac:dyDescent="0.15">
      <c r="A5" s="75"/>
      <c r="B5" s="75"/>
      <c r="C5" s="1546" t="s">
        <v>3</v>
      </c>
      <c r="D5" s="1547"/>
      <c r="E5" s="1547"/>
      <c r="F5" s="1547"/>
      <c r="G5" s="1547"/>
      <c r="H5" s="1548"/>
      <c r="I5" s="461"/>
      <c r="J5" s="462" t="s">
        <v>147</v>
      </c>
      <c r="K5" s="140"/>
      <c r="L5" s="1247" t="str">
        <f>IF(L4="様式4（全般事項）の「１．推薦区分」を選択してください","","※様式4（全般事項）の「１．推薦区分」を反映しています")</f>
        <v>※様式4（全般事項）の「１．推薦区分」を反映しています</v>
      </c>
      <c r="M5" s="138"/>
      <c r="N5" s="138"/>
      <c r="O5" s="138"/>
      <c r="P5" s="1301" t="s">
        <v>1282</v>
      </c>
      <c r="Q5" s="846" t="str">
        <f>IF(COUNTIF((Q17:Q348),"未入力あり"),"未入力あり","未入力なし")</f>
        <v>未入力なし</v>
      </c>
      <c r="R5" s="1098"/>
      <c r="S5" s="825" t="s">
        <v>13</v>
      </c>
      <c r="T5" s="825"/>
      <c r="U5" s="825" t="str">
        <f>IF(COUNTIF(L2,"*国立がん研究センター*"),"○","")</f>
        <v/>
      </c>
      <c r="V5" s="825" t="str">
        <f>U5</f>
        <v/>
      </c>
      <c r="W5" s="825" t="str">
        <f t="shared" ref="W5:W12" si="0">IF(AND(U5="○",V5="○"),"○","")</f>
        <v/>
      </c>
      <c r="X5" s="825" t="s">
        <v>13</v>
      </c>
      <c r="Y5" s="823"/>
      <c r="Z5" s="823"/>
      <c r="AA5" s="823"/>
      <c r="AB5" s="823"/>
    </row>
    <row r="6" spans="1:28" s="38" customFormat="1" ht="9.9499999999999993" customHeight="1" x14ac:dyDescent="0.15">
      <c r="A6" s="75"/>
      <c r="B6" s="75"/>
      <c r="C6" s="1537" t="s">
        <v>917</v>
      </c>
      <c r="D6" s="1538"/>
      <c r="E6" s="1538"/>
      <c r="F6" s="1538"/>
      <c r="G6" s="1538"/>
      <c r="H6" s="1539"/>
      <c r="I6" s="463"/>
      <c r="J6" s="464" t="s">
        <v>1301</v>
      </c>
      <c r="K6" s="161"/>
      <c r="L6" s="196" t="s">
        <v>32</v>
      </c>
      <c r="M6" s="158"/>
      <c r="N6" s="192"/>
      <c r="O6" s="192"/>
      <c r="P6" s="209" t="s">
        <v>1283</v>
      </c>
      <c r="Q6" s="831" t="str">
        <f>IF(COUNTIF((Q358:Q364),"未入力あり"),"未入力あり","未入力なし")</f>
        <v>未入力なし</v>
      </c>
      <c r="R6" s="1099"/>
      <c r="S6" s="825" t="s">
        <v>0</v>
      </c>
      <c r="T6" s="825" t="str">
        <f>IF(OR(Q5="未入力あり",Q6="未入力あり",Q8="未入力あり",Q9="未入力あり"),"↓　このシートには未入力があります。「未入力あり」の行を確認してください。","✔チェック欄に未入力なし")</f>
        <v>✔チェック欄に未入力なし</v>
      </c>
      <c r="U6" s="825" t="str">
        <f>IF(S4="都道府県がん診療連携拠点病院","○","")</f>
        <v/>
      </c>
      <c r="V6" s="825" t="str">
        <f>IF(AND(U5&lt;&gt;"○",T4="承認あり"),"○","")</f>
        <v/>
      </c>
      <c r="W6" s="825" t="str">
        <f t="shared" si="0"/>
        <v/>
      </c>
      <c r="X6" s="825" t="s">
        <v>0</v>
      </c>
      <c r="Y6" s="823"/>
      <c r="Z6" s="823"/>
      <c r="AA6" s="823"/>
      <c r="AB6" s="823"/>
    </row>
    <row r="7" spans="1:28" s="38" customFormat="1" ht="9.9499999999999993" customHeight="1" x14ac:dyDescent="0.15">
      <c r="A7" s="75"/>
      <c r="B7" s="75"/>
      <c r="C7" s="1537" t="s">
        <v>16</v>
      </c>
      <c r="D7" s="1538"/>
      <c r="E7" s="1538"/>
      <c r="F7" s="1538"/>
      <c r="G7" s="1538"/>
      <c r="H7" s="1539"/>
      <c r="I7" s="463"/>
      <c r="J7" s="464" t="s">
        <v>148</v>
      </c>
      <c r="K7" s="161"/>
      <c r="L7" s="197" t="s">
        <v>10</v>
      </c>
      <c r="M7" s="158"/>
      <c r="N7" s="192"/>
      <c r="O7" s="192"/>
      <c r="P7" s="209" t="s">
        <v>1284</v>
      </c>
      <c r="Q7" s="846" t="str">
        <f>IF(COUNTIF((Q365:Q433),"未入力あり"),"未入力あり","未入力なし")</f>
        <v>未入力なし</v>
      </c>
      <c r="R7" s="1098"/>
      <c r="S7" s="825" t="s">
        <v>1</v>
      </c>
      <c r="T7" s="825" t="str">
        <f>IF(OR(Q5="未入力あり",Q6="未入力あり",AND(N97="はい",Q14="未入力あり")),"↓　このシートには未入力があります。「未入力あり」の行を確認してください。","✔チェック欄に未入力なし")</f>
        <v>✔チェック欄に未入力なし</v>
      </c>
      <c r="U7" s="825" t="str">
        <f>IF(S4="地域がん診療連携拠点病院","○","")</f>
        <v>○</v>
      </c>
      <c r="V7" s="825" t="str">
        <f>IF(AND(U5&lt;&gt;"○",T4="承認あり"),"○","")</f>
        <v/>
      </c>
      <c r="W7" s="825" t="str">
        <f t="shared" si="0"/>
        <v/>
      </c>
      <c r="X7" s="825" t="s">
        <v>1315</v>
      </c>
      <c r="Y7" s="823"/>
      <c r="Z7" s="823"/>
      <c r="AA7" s="823"/>
      <c r="AB7" s="823"/>
    </row>
    <row r="8" spans="1:28" s="38" customFormat="1" ht="9.9499999999999993" customHeight="1" x14ac:dyDescent="0.15">
      <c r="A8" s="75"/>
      <c r="B8" s="75"/>
      <c r="C8" s="1537" t="s">
        <v>1292</v>
      </c>
      <c r="D8" s="1538"/>
      <c r="E8" s="1538"/>
      <c r="F8" s="1538"/>
      <c r="G8" s="1538"/>
      <c r="H8" s="1539"/>
      <c r="I8" s="463"/>
      <c r="J8" s="464" t="s">
        <v>1302</v>
      </c>
      <c r="K8" s="161"/>
      <c r="L8" s="197" t="s">
        <v>11</v>
      </c>
      <c r="M8" s="158"/>
      <c r="N8" s="192"/>
      <c r="O8" s="192"/>
      <c r="P8" s="1301" t="s">
        <v>1285</v>
      </c>
      <c r="Q8" s="831" t="str">
        <f>IF(COUNTIF((Q365:Q386),"未入力あり"),"未入力あり","未入力なし")</f>
        <v>未入力なし</v>
      </c>
      <c r="R8" s="1099"/>
      <c r="S8" s="825" t="s">
        <v>2</v>
      </c>
      <c r="T8" s="825" t="str">
        <f>IF(OR(Q5="未入力あり",Q7="未入力あり"),"↓　このシートには未入力があります。「未入力あり」の行を確認してください。","✔チェック欄に未入力なし")</f>
        <v>✔チェック欄に未入力なし</v>
      </c>
      <c r="U8" s="825" t="str">
        <f>IF(S4="都道府県がん診療連携拠点病院","○","")</f>
        <v/>
      </c>
      <c r="V8" s="825" t="str">
        <f>IF(AND(U5&lt;&gt;"○",OR(T4="承認なし",T4=0)),"○","")</f>
        <v>○</v>
      </c>
      <c r="W8" s="825" t="str">
        <f t="shared" si="0"/>
        <v/>
      </c>
      <c r="X8" s="825" t="s">
        <v>2</v>
      </c>
      <c r="Y8" s="823"/>
      <c r="Z8" s="823"/>
      <c r="AA8" s="823"/>
      <c r="AB8" s="823"/>
    </row>
    <row r="9" spans="1:28" s="38" customFormat="1" ht="9.9499999999999993" customHeight="1" x14ac:dyDescent="0.15">
      <c r="A9" s="75"/>
      <c r="B9" s="75"/>
      <c r="C9" s="1537" t="s">
        <v>60</v>
      </c>
      <c r="D9" s="1538"/>
      <c r="E9" s="1538"/>
      <c r="F9" s="1538"/>
      <c r="G9" s="1538"/>
      <c r="H9" s="1539"/>
      <c r="I9" s="465"/>
      <c r="J9" s="466" t="s">
        <v>149</v>
      </c>
      <c r="K9" s="161"/>
      <c r="L9" s="197" t="s">
        <v>12</v>
      </c>
      <c r="M9" s="158"/>
      <c r="N9" s="192"/>
      <c r="O9" s="192"/>
      <c r="P9" s="1301" t="s">
        <v>1286</v>
      </c>
      <c r="Q9" s="846" t="str">
        <f>IF(COUNTIF((Q392:Q433),"未入力あり"),"未入力あり","未入力なし")</f>
        <v>未入力なし</v>
      </c>
      <c r="R9" s="1098"/>
      <c r="S9" s="825" t="s">
        <v>918</v>
      </c>
      <c r="T9" s="849" t="str">
        <f>IF(OR(Q5="未入力あり",Q13="未入力あり",Q14="未入力あり"),"↓　このシートには未入力があります。「未入力あり」の行を確認してください。","✔チェック欄に未入力なし")</f>
        <v>✔チェック欄に未入力なし</v>
      </c>
      <c r="U9" s="825" t="str">
        <f>IF(S4="地域がん診療連携拠点病院(高度型)","○","")</f>
        <v/>
      </c>
      <c r="V9" s="825" t="str">
        <f>IF(AND(U5&lt;&gt;"○",OR(T4="承認なし",T4=0)),"○","")</f>
        <v>○</v>
      </c>
      <c r="W9" s="825" t="str">
        <f t="shared" si="0"/>
        <v/>
      </c>
      <c r="X9" s="825" t="s">
        <v>918</v>
      </c>
      <c r="Y9" s="823"/>
      <c r="Z9" s="823"/>
      <c r="AA9" s="823"/>
      <c r="AB9" s="823"/>
    </row>
    <row r="10" spans="1:28" ht="9.9499999999999993" customHeight="1" x14ac:dyDescent="0.15">
      <c r="A10" s="80"/>
      <c r="B10" s="80"/>
      <c r="C10" s="1537" t="s">
        <v>61</v>
      </c>
      <c r="D10" s="1538"/>
      <c r="E10" s="1538"/>
      <c r="F10" s="1538"/>
      <c r="G10" s="1538"/>
      <c r="H10" s="1539"/>
      <c r="I10" s="465"/>
      <c r="J10" s="1549" t="s">
        <v>150</v>
      </c>
      <c r="K10" s="162"/>
      <c r="L10" s="197" t="s">
        <v>31</v>
      </c>
      <c r="M10" s="158"/>
      <c r="N10" s="192"/>
      <c r="O10" s="81"/>
      <c r="P10" s="209" t="s">
        <v>1287</v>
      </c>
      <c r="Q10" s="831" t="str">
        <f>IF(COUNTIF((Q434:Q436),"未入力あり"),"未入力あり","未入力なし")</f>
        <v>未入力なし</v>
      </c>
      <c r="R10" s="1099"/>
      <c r="S10" s="825" t="s">
        <v>1300</v>
      </c>
      <c r="T10" s="825" t="str">
        <f>IF(OR(Q5="未入力あり",AND(N97="はい",Q14="未入力あり")),"↓　このシートには未入力があります。「未入力あり」の行を確認してください。","✔チェック欄に未入力なし")</f>
        <v>✔チェック欄に未入力なし</v>
      </c>
      <c r="U10" s="825" t="str">
        <f>IF(S4="地域がん診療連携拠点病院","○","")</f>
        <v>○</v>
      </c>
      <c r="V10" s="825" t="str">
        <f>IF(AND(U5&lt;&gt;"○",OR(T4="承認なし",T4=0)),"○","")</f>
        <v>○</v>
      </c>
      <c r="W10" s="825" t="str">
        <f t="shared" si="0"/>
        <v>○</v>
      </c>
      <c r="X10" s="825" t="s">
        <v>3</v>
      </c>
      <c r="Y10" s="826"/>
      <c r="Z10" s="826"/>
      <c r="AA10" s="826"/>
      <c r="AB10" s="826"/>
    </row>
    <row r="11" spans="1:28" ht="9.9499999999999993" customHeight="1" x14ac:dyDescent="0.15">
      <c r="A11" s="80"/>
      <c r="B11" s="80"/>
      <c r="C11" s="1537"/>
      <c r="D11" s="1538"/>
      <c r="E11" s="1538"/>
      <c r="F11" s="1538"/>
      <c r="G11" s="1538"/>
      <c r="H11" s="1539"/>
      <c r="I11" s="461"/>
      <c r="J11" s="1550"/>
      <c r="K11" s="162"/>
      <c r="L11" s="1087"/>
      <c r="M11" s="158"/>
      <c r="N11" s="81"/>
      <c r="O11" s="81"/>
      <c r="P11" s="209" t="s">
        <v>1288</v>
      </c>
      <c r="Q11" s="338" t="str">
        <f>IF(COUNTIF((Q437:Q444),"未入力あり"),"未入力あり","未入力なし")</f>
        <v>未入力なし</v>
      </c>
      <c r="R11" s="342"/>
      <c r="S11" s="218" t="s">
        <v>146</v>
      </c>
      <c r="T11" s="825" t="str">
        <f>IF(OR(Q5="未入力あり",Q11="未入力あり"),"↓　このシートには未入力があります。「未入力あり」の行を確認してください。","✔チェック欄に未入力なし")</f>
        <v>✔チェック欄に未入力なし</v>
      </c>
      <c r="U11" s="825" t="str">
        <f>IF(S4="特定領域がん診療連携拠点病院","○","")</f>
        <v/>
      </c>
      <c r="V11" s="825" t="str">
        <f>IF(AND(U5&lt;&gt;"○",U11="○"),"○","")</f>
        <v/>
      </c>
      <c r="W11" s="825" t="str">
        <f t="shared" si="0"/>
        <v/>
      </c>
      <c r="X11" s="825" t="s">
        <v>146</v>
      </c>
      <c r="Y11" s="826"/>
      <c r="Z11" s="826"/>
      <c r="AA11" s="826"/>
      <c r="AB11" s="826"/>
    </row>
    <row r="12" spans="1:28" ht="9.9499999999999993" customHeight="1" x14ac:dyDescent="0.15">
      <c r="A12" s="80"/>
      <c r="B12" s="80"/>
      <c r="C12" s="1537" t="s">
        <v>393</v>
      </c>
      <c r="D12" s="1538"/>
      <c r="E12" s="1538"/>
      <c r="F12" s="1538"/>
      <c r="G12" s="1538"/>
      <c r="H12" s="1539"/>
      <c r="I12" s="463"/>
      <c r="J12" s="464" t="s">
        <v>151</v>
      </c>
      <c r="K12" s="139"/>
      <c r="L12" s="1152">
        <f>COUNTIFS(M22:M669,"A",S22:S669,"○",Q22:Q669,"✔")</f>
        <v>129</v>
      </c>
      <c r="M12" s="1153" t="s">
        <v>1345</v>
      </c>
      <c r="N12" s="1154">
        <f>COUNTIFS(M22:M669,"A",Q22:Q669,"✔")</f>
        <v>129</v>
      </c>
      <c r="O12" s="1161">
        <f>IF(AND(L12&lt;&gt;"",N12&lt;&gt;"",N12&lt;&gt;0),L12/N12,"")</f>
        <v>1</v>
      </c>
      <c r="P12" s="209" t="s">
        <v>1289</v>
      </c>
      <c r="Q12" s="337" t="str">
        <f>IF(COUNTIF((Q445:Q652),"未入力あり"),"未入力あり","未入力なし")</f>
        <v>未入力あり</v>
      </c>
      <c r="R12" s="218"/>
      <c r="S12" s="218" t="s">
        <v>4</v>
      </c>
      <c r="T12" s="218" t="str">
        <f>IF(OR(Q12="未入力あり"),"↓　このシートには未入力があります。「未入力あり」の行を確認してください。","✔チェック欄に未入力なし")</f>
        <v>↓　このシートには未入力があります。「未入力あり」の行を確認してください。</v>
      </c>
      <c r="U12" s="218" t="str">
        <f>IF(S4="地域がん診療病院","○","")</f>
        <v/>
      </c>
      <c r="V12" s="218" t="str">
        <f>IF(AND(U5&lt;&gt;"○",U12="○"),"○","")</f>
        <v/>
      </c>
      <c r="W12" s="825" t="str">
        <f t="shared" si="0"/>
        <v/>
      </c>
      <c r="X12" s="218" t="s">
        <v>4</v>
      </c>
    </row>
    <row r="13" spans="1:28" s="695" customFormat="1" ht="10.15" customHeight="1" x14ac:dyDescent="0.15">
      <c r="A13" s="3"/>
      <c r="B13" s="3"/>
      <c r="C13" s="1537" t="s">
        <v>146</v>
      </c>
      <c r="D13" s="1538"/>
      <c r="E13" s="1538"/>
      <c r="F13" s="1538"/>
      <c r="G13" s="1538"/>
      <c r="H13" s="1539"/>
      <c r="I13" s="463"/>
      <c r="J13" s="464" t="s">
        <v>152</v>
      </c>
      <c r="K13" s="3"/>
      <c r="L13" s="1155">
        <f>COUNTIFS(M22:M669,"B",S22:S669,"○",Q22:Q669,"✔")</f>
        <v>2</v>
      </c>
      <c r="M13" s="1156" t="s">
        <v>1345</v>
      </c>
      <c r="N13" s="1157">
        <f>COUNTIFS(M22:M669,"B",Q22:Q669,"✔")</f>
        <v>2</v>
      </c>
      <c r="O13" s="1162">
        <f>IF(AND(L13&lt;&gt;"",N13&lt;&gt;"",N13&lt;&gt;0),L13/N13,"")</f>
        <v>1</v>
      </c>
      <c r="P13" s="1301" t="s">
        <v>1290</v>
      </c>
      <c r="Q13" s="846" t="str">
        <f>IF(COUNTIF((Q349:Q357),"未入力あり"),"未入力あり","未入力なし")</f>
        <v>未入力なし</v>
      </c>
      <c r="R13" s="1098"/>
      <c r="S13" s="847" t="s">
        <v>1291</v>
      </c>
      <c r="T13" s="846" t="str">
        <f>IF(OR(Q5="未入力あり",Q13="未入力あり",Q6="未入力あり",Q14="未入力あり"),"↓　このシートには未入力があります。「未入力あり」の行を確認してください。","✔チェック欄に未入力なし")</f>
        <v>✔チェック欄に未入力なし</v>
      </c>
      <c r="U13" s="846" t="str">
        <f>IF(S4="地域がん診療連携拠点病院(高度型)","○","")</f>
        <v/>
      </c>
      <c r="V13" s="846" t="str">
        <f>IF(AND(U5&lt;&gt;"○",T4="承認あり"),"○","")</f>
        <v/>
      </c>
      <c r="W13" s="846" t="str">
        <f>IF(AND(U13="○",V13="○"),"○","")</f>
        <v/>
      </c>
      <c r="X13" s="847" t="s">
        <v>1291</v>
      </c>
    </row>
    <row r="14" spans="1:28" s="695" customFormat="1" ht="9.75" customHeight="1" x14ac:dyDescent="0.15">
      <c r="A14" s="3"/>
      <c r="B14" s="3"/>
      <c r="C14" s="1540" t="s">
        <v>59</v>
      </c>
      <c r="D14" s="1541"/>
      <c r="E14" s="1541"/>
      <c r="F14" s="1541"/>
      <c r="G14" s="1541"/>
      <c r="H14" s="1542"/>
      <c r="I14" s="467"/>
      <c r="J14" s="468" t="s">
        <v>153</v>
      </c>
      <c r="K14" s="3"/>
      <c r="L14" s="1158">
        <f>COUNTIFS(M22:M669,"C",S22:S669,"○",Q22:Q669,"✔")</f>
        <v>35</v>
      </c>
      <c r="M14" s="1159" t="s">
        <v>1345</v>
      </c>
      <c r="N14" s="1160">
        <f>COUNTIFS(M22:M669,"C",Q22:Q669,"✔")</f>
        <v>36</v>
      </c>
      <c r="O14" s="1163">
        <f>IF(AND(L14&lt;&gt;"",N14&lt;&gt;"",N14&lt;&gt;0),L14/N14,"")</f>
        <v>0.97222222222222221</v>
      </c>
      <c r="P14" s="1301" t="s">
        <v>1293</v>
      </c>
      <c r="Q14" s="846" t="str">
        <f>IF(COUNTIF((Q392:Q416),"未入力あり"),"未入力あり","未入力なし")</f>
        <v>未入力なし</v>
      </c>
      <c r="R14" s="1098"/>
      <c r="S14" s="339"/>
      <c r="T14" s="340"/>
      <c r="U14" s="340"/>
      <c r="V14" s="340"/>
      <c r="W14" s="827"/>
      <c r="X14" s="340"/>
    </row>
    <row r="15" spans="1:28" ht="9.9499999999999993" customHeight="1" thickBot="1" x14ac:dyDescent="0.2">
      <c r="A15" s="80"/>
      <c r="B15" s="80"/>
      <c r="C15" s="80"/>
      <c r="D15" s="80"/>
      <c r="E15" s="395"/>
      <c r="F15" s="395"/>
      <c r="G15" s="395"/>
      <c r="H15" s="395"/>
      <c r="I15" s="395"/>
      <c r="J15" s="924"/>
      <c r="K15" s="139"/>
      <c r="L15" s="82"/>
      <c r="M15" s="1067"/>
      <c r="N15" s="1068"/>
      <c r="O15" s="82"/>
      <c r="P15" s="341"/>
      <c r="Q15" s="1551" t="str">
        <f>IF(COUNTBLANK(W5:W13)=9,"様式4（全般事項）の「１．推薦区分」を選択してください",VLOOKUP(L4,S5:T13,2,FALSE))</f>
        <v>✔チェック欄に未入力なし</v>
      </c>
      <c r="R15" s="1097"/>
      <c r="S15" s="219"/>
      <c r="T15" s="219"/>
      <c r="U15" s="219"/>
      <c r="V15" s="219"/>
      <c r="W15" s="828"/>
      <c r="X15" s="219"/>
    </row>
    <row r="16" spans="1:28" ht="24.75" customHeight="1" thickBot="1" x14ac:dyDescent="0.2">
      <c r="A16" s="396"/>
      <c r="B16" s="1069"/>
      <c r="C16" s="1069"/>
      <c r="D16" s="1069"/>
      <c r="E16" s="1070"/>
      <c r="F16" s="1070"/>
      <c r="G16" s="1070"/>
      <c r="H16" s="1553" t="s">
        <v>1697</v>
      </c>
      <c r="I16" s="1553"/>
      <c r="J16" s="1553"/>
      <c r="K16" s="1553"/>
      <c r="L16" s="1554"/>
      <c r="M16" s="1071" t="s">
        <v>42</v>
      </c>
      <c r="N16" s="901" t="s">
        <v>268</v>
      </c>
      <c r="O16" s="1072"/>
      <c r="P16" s="1302"/>
      <c r="Q16" s="1551"/>
      <c r="R16" s="1097"/>
      <c r="S16" s="219"/>
      <c r="T16" s="219"/>
      <c r="U16" s="219"/>
      <c r="V16" s="219"/>
      <c r="W16" s="828"/>
      <c r="X16" s="219"/>
    </row>
    <row r="17" spans="1:24" s="89" customFormat="1" ht="13.5" customHeight="1" x14ac:dyDescent="0.15">
      <c r="A17" s="198" t="s">
        <v>289</v>
      </c>
      <c r="B17" s="978"/>
      <c r="C17" s="978"/>
      <c r="D17" s="978"/>
      <c r="E17" s="199"/>
      <c r="F17" s="199"/>
      <c r="G17" s="199"/>
      <c r="H17" s="200"/>
      <c r="I17" s="200"/>
      <c r="J17" s="200"/>
      <c r="K17" s="200"/>
      <c r="L17" s="200"/>
      <c r="M17" s="201"/>
      <c r="N17" s="201"/>
      <c r="O17" s="202"/>
      <c r="P17" s="1302"/>
      <c r="Q17" s="1551"/>
      <c r="R17" s="1097"/>
      <c r="S17" s="1520" t="s">
        <v>1451</v>
      </c>
      <c r="T17" s="218"/>
      <c r="U17" s="218"/>
      <c r="V17" s="218"/>
      <c r="W17" s="825"/>
      <c r="X17" s="218"/>
    </row>
    <row r="18" spans="1:24" ht="13.5" customHeight="1" x14ac:dyDescent="0.15">
      <c r="A18" s="1051"/>
      <c r="B18" s="1027" t="s">
        <v>174</v>
      </c>
      <c r="C18" s="180"/>
      <c r="D18" s="180"/>
      <c r="E18" s="180"/>
      <c r="F18" s="180"/>
      <c r="G18" s="180"/>
      <c r="H18" s="167"/>
      <c r="I18" s="167"/>
      <c r="J18" s="167"/>
      <c r="K18" s="167"/>
      <c r="L18" s="167"/>
      <c r="M18" s="91"/>
      <c r="N18" s="91"/>
      <c r="O18" s="92"/>
      <c r="P18" s="1302"/>
      <c r="Q18" s="1551"/>
      <c r="R18" s="1097"/>
      <c r="S18" s="1520"/>
      <c r="T18" s="1096"/>
      <c r="U18" s="1255" t="s">
        <v>400</v>
      </c>
      <c r="W18" s="82"/>
      <c r="X18" s="826"/>
    </row>
    <row r="19" spans="1:24" ht="13.5" customHeight="1" thickBot="1" x14ac:dyDescent="0.2">
      <c r="A19" s="1051"/>
      <c r="B19" s="1002"/>
      <c r="C19" s="1001" t="s">
        <v>333</v>
      </c>
      <c r="D19" s="178"/>
      <c r="E19" s="178"/>
      <c r="F19" s="178"/>
      <c r="G19" s="178"/>
      <c r="H19" s="169"/>
      <c r="I19" s="169"/>
      <c r="J19" s="169"/>
      <c r="K19" s="169"/>
      <c r="L19" s="169"/>
      <c r="M19" s="93"/>
      <c r="N19" s="93"/>
      <c r="O19" s="94"/>
      <c r="P19" s="1302"/>
      <c r="Q19" s="1552"/>
      <c r="R19" s="1097"/>
      <c r="S19" s="1520"/>
      <c r="T19" s="1096"/>
      <c r="U19" s="1256"/>
      <c r="W19" s="82"/>
      <c r="X19" s="826"/>
    </row>
    <row r="20" spans="1:24" ht="13.5" customHeight="1" thickBot="1" x14ac:dyDescent="0.2">
      <c r="A20" s="1051"/>
      <c r="B20" s="1085"/>
      <c r="C20" s="1127" t="s">
        <v>1433</v>
      </c>
      <c r="D20" s="163"/>
      <c r="E20" s="80"/>
      <c r="F20" s="1059"/>
      <c r="G20" s="1059"/>
      <c r="H20" s="1058"/>
      <c r="I20" s="1058"/>
      <c r="J20" s="1058"/>
      <c r="K20" s="1058"/>
      <c r="L20" s="1058"/>
      <c r="M20" s="99" t="s">
        <v>42</v>
      </c>
      <c r="N20" s="7" t="s">
        <v>1892</v>
      </c>
      <c r="O20" s="153" t="s">
        <v>1256</v>
      </c>
      <c r="P20" s="343">
        <v>20</v>
      </c>
      <c r="Q2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未入力あり","✔"),""))</f>
        <v>✔</v>
      </c>
      <c r="R20" s="1102"/>
      <c r="S20" s="352"/>
      <c r="T20" s="352"/>
      <c r="U20" s="1256"/>
      <c r="W20" s="82"/>
      <c r="X20" s="826"/>
    </row>
    <row r="21" spans="1:24" ht="13.5" customHeight="1" thickBot="1" x14ac:dyDescent="0.2">
      <c r="A21" s="176"/>
      <c r="B21" s="935"/>
      <c r="C21" s="918"/>
      <c r="D21" s="986" t="s">
        <v>92</v>
      </c>
      <c r="E21" s="993"/>
      <c r="F21" s="170"/>
      <c r="G21" s="171"/>
      <c r="H21" s="174"/>
      <c r="I21" s="174"/>
      <c r="J21" s="174"/>
      <c r="K21" s="174"/>
      <c r="L21" s="174"/>
      <c r="M21" s="95"/>
      <c r="N21" s="96" t="s">
        <v>319</v>
      </c>
      <c r="O21" s="97" t="s">
        <v>319</v>
      </c>
      <c r="P21" s="343">
        <v>21</v>
      </c>
      <c r="Q21" s="1086"/>
      <c r="R21" s="1101"/>
      <c r="S21" s="845"/>
      <c r="T21" s="352"/>
      <c r="U21" s="1256"/>
      <c r="W21" s="82"/>
      <c r="X21" s="826"/>
    </row>
    <row r="22" spans="1:24" ht="40.9" customHeight="1" thickBot="1" x14ac:dyDescent="0.2">
      <c r="A22" s="176"/>
      <c r="B22" s="935"/>
      <c r="C22" s="918"/>
      <c r="D22" s="918"/>
      <c r="E22" s="913" t="s">
        <v>167</v>
      </c>
      <c r="F22" s="1458" t="s">
        <v>908</v>
      </c>
      <c r="G22" s="1458"/>
      <c r="H22" s="1458"/>
      <c r="I22" s="1458"/>
      <c r="J22" s="1458"/>
      <c r="K22" s="1458"/>
      <c r="L22" s="1459"/>
      <c r="M22" s="99" t="s">
        <v>209</v>
      </c>
      <c r="N22" s="7" t="s">
        <v>1891</v>
      </c>
      <c r="O22" s="153" t="s">
        <v>1256</v>
      </c>
      <c r="P22" s="343">
        <v>22</v>
      </c>
      <c r="Q2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未入力あり","✔"),""))</f>
        <v>✔</v>
      </c>
      <c r="R22" s="1100"/>
      <c r="S22" s="344" t="str">
        <f>IF(N22="","",IF(N22="はい","○","×"))</f>
        <v>○</v>
      </c>
      <c r="T22" s="352"/>
      <c r="U22" s="1256"/>
      <c r="W22" s="82"/>
      <c r="X22" s="826"/>
    </row>
    <row r="23" spans="1:24" ht="11.25" customHeight="1" thickBot="1" x14ac:dyDescent="0.2">
      <c r="A23" s="176"/>
      <c r="B23" s="935"/>
      <c r="C23" s="918"/>
      <c r="D23" s="918"/>
      <c r="E23" s="919"/>
      <c r="F23" s="984"/>
      <c r="G23" s="1446" t="s">
        <v>895</v>
      </c>
      <c r="H23" s="1447"/>
      <c r="I23" s="1447"/>
      <c r="J23" s="1447"/>
      <c r="K23" s="1447"/>
      <c r="L23" s="1448"/>
      <c r="M23" s="83" t="s">
        <v>125</v>
      </c>
      <c r="N23" s="901" t="s">
        <v>896</v>
      </c>
      <c r="O23" s="153"/>
      <c r="P23" s="343">
        <v>23</v>
      </c>
      <c r="S23" s="1089"/>
      <c r="T23" s="352"/>
      <c r="U23" s="1256"/>
      <c r="W23" s="82"/>
      <c r="X23" s="826"/>
    </row>
    <row r="24" spans="1:24" ht="13.5" customHeight="1" thickBot="1" x14ac:dyDescent="0.2">
      <c r="A24" s="176"/>
      <c r="B24" s="935"/>
      <c r="C24" s="918"/>
      <c r="D24" s="918"/>
      <c r="E24" s="983" t="s">
        <v>635</v>
      </c>
      <c r="F24" s="1458" t="s">
        <v>636</v>
      </c>
      <c r="G24" s="1447"/>
      <c r="H24" s="1447"/>
      <c r="I24" s="1447"/>
      <c r="J24" s="1447"/>
      <c r="K24" s="1447"/>
      <c r="L24" s="1448"/>
      <c r="M24" s="83" t="s">
        <v>897</v>
      </c>
      <c r="N24" s="7" t="s">
        <v>1891</v>
      </c>
      <c r="O24" s="153" t="s">
        <v>432</v>
      </c>
      <c r="P24" s="343">
        <v>24</v>
      </c>
      <c r="Q2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未入力あり","✔"),""))</f>
        <v>✔</v>
      </c>
      <c r="R24" s="1100"/>
      <c r="S24" s="344" t="str">
        <f>IF(N24="","",IF(N24="はい","○","×"))</f>
        <v>○</v>
      </c>
      <c r="T24" s="352"/>
      <c r="U24" s="1256"/>
      <c r="W24" s="82"/>
      <c r="X24" s="826"/>
    </row>
    <row r="25" spans="1:24" ht="13.5" customHeight="1" thickBot="1" x14ac:dyDescent="0.2">
      <c r="A25" s="176"/>
      <c r="B25" s="935"/>
      <c r="C25" s="918"/>
      <c r="D25" s="918"/>
      <c r="E25" s="918"/>
      <c r="F25" s="80"/>
      <c r="G25" s="1457" t="s">
        <v>1684</v>
      </c>
      <c r="H25" s="1458"/>
      <c r="I25" s="1458"/>
      <c r="J25" s="1458"/>
      <c r="K25" s="1458"/>
      <c r="L25" s="1459"/>
      <c r="M25" s="83" t="s">
        <v>42</v>
      </c>
      <c r="N25" s="7" t="s">
        <v>1891</v>
      </c>
      <c r="O25" s="153" t="s">
        <v>432</v>
      </c>
      <c r="P25" s="343">
        <v>25</v>
      </c>
      <c r="Q2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未入力あり","✔"),""))</f>
        <v>✔</v>
      </c>
      <c r="R25" s="1102"/>
      <c r="S25" s="963"/>
      <c r="T25" s="352"/>
      <c r="U25" s="1256"/>
      <c r="W25" s="82"/>
      <c r="X25" s="826"/>
    </row>
    <row r="26" spans="1:24" ht="48" customHeight="1" thickBot="1" x14ac:dyDescent="0.2">
      <c r="A26" s="176"/>
      <c r="B26" s="935"/>
      <c r="C26" s="918"/>
      <c r="D26" s="918"/>
      <c r="E26" s="913" t="s">
        <v>637</v>
      </c>
      <c r="F26" s="1451" t="s">
        <v>1494</v>
      </c>
      <c r="G26" s="1451"/>
      <c r="H26" s="1451"/>
      <c r="I26" s="1451"/>
      <c r="J26" s="1451"/>
      <c r="K26" s="1451"/>
      <c r="L26" s="1474"/>
      <c r="M26" s="83" t="s">
        <v>33</v>
      </c>
      <c r="N26" s="7" t="s">
        <v>1891</v>
      </c>
      <c r="O26" s="153" t="s">
        <v>432</v>
      </c>
      <c r="P26" s="343">
        <v>26</v>
      </c>
      <c r="Q2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未入力あり","✔"),""))</f>
        <v>✔</v>
      </c>
      <c r="R26" s="1100"/>
      <c r="S26" s="344" t="str">
        <f t="shared" ref="S26:S33" si="1">IF(N26="","",IF(N26="はい","○","×"))</f>
        <v>○</v>
      </c>
      <c r="T26" s="352"/>
      <c r="U26" s="1256"/>
      <c r="W26" s="82"/>
      <c r="X26" s="826"/>
    </row>
    <row r="27" spans="1:24" ht="18.75" customHeight="1" thickBot="1" x14ac:dyDescent="0.2">
      <c r="A27" s="176"/>
      <c r="B27" s="935"/>
      <c r="C27" s="918"/>
      <c r="D27" s="918"/>
      <c r="E27" s="919"/>
      <c r="F27" s="909" t="s">
        <v>51</v>
      </c>
      <c r="G27" s="1447" t="s">
        <v>638</v>
      </c>
      <c r="H27" s="1447"/>
      <c r="I27" s="1447"/>
      <c r="J27" s="1447"/>
      <c r="K27" s="1447"/>
      <c r="L27" s="1448"/>
      <c r="M27" s="83" t="s">
        <v>33</v>
      </c>
      <c r="N27" s="7" t="s">
        <v>1891</v>
      </c>
      <c r="O27" s="153" t="s">
        <v>432</v>
      </c>
      <c r="P27" s="343">
        <v>27</v>
      </c>
      <c r="Q2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未入力あり","✔"),""))</f>
        <v>✔</v>
      </c>
      <c r="R27" s="1100"/>
      <c r="S27" s="344" t="str">
        <f t="shared" si="1"/>
        <v>○</v>
      </c>
      <c r="T27" s="352"/>
      <c r="U27" s="1256"/>
      <c r="W27" s="82"/>
      <c r="X27" s="826"/>
    </row>
    <row r="28" spans="1:24" ht="18.75" customHeight="1" thickBot="1" x14ac:dyDescent="0.2">
      <c r="A28" s="176"/>
      <c r="B28" s="935"/>
      <c r="C28" s="918"/>
      <c r="D28" s="918"/>
      <c r="E28" s="913" t="s">
        <v>47</v>
      </c>
      <c r="F28" s="1447" t="s">
        <v>639</v>
      </c>
      <c r="G28" s="1447"/>
      <c r="H28" s="1447"/>
      <c r="I28" s="1447"/>
      <c r="J28" s="1447"/>
      <c r="K28" s="1447"/>
      <c r="L28" s="1447"/>
      <c r="M28" s="121"/>
      <c r="N28" s="431"/>
      <c r="O28" s="153"/>
      <c r="P28" s="343">
        <v>28</v>
      </c>
      <c r="S28" s="1089"/>
      <c r="T28" s="352"/>
      <c r="U28" s="1256"/>
      <c r="W28" s="82"/>
      <c r="X28" s="826"/>
    </row>
    <row r="29" spans="1:24" ht="18.75" customHeight="1" thickBot="1" x14ac:dyDescent="0.2">
      <c r="A29" s="176"/>
      <c r="B29" s="935"/>
      <c r="C29" s="918"/>
      <c r="D29" s="918"/>
      <c r="E29" s="935"/>
      <c r="F29" s="909" t="s">
        <v>51</v>
      </c>
      <c r="G29" s="1447" t="s">
        <v>640</v>
      </c>
      <c r="H29" s="1447"/>
      <c r="I29" s="1447"/>
      <c r="J29" s="1447"/>
      <c r="K29" s="1447"/>
      <c r="L29" s="1448"/>
      <c r="M29" s="83" t="s">
        <v>65</v>
      </c>
      <c r="N29" s="7" t="s">
        <v>1891</v>
      </c>
      <c r="O29" s="153" t="s">
        <v>432</v>
      </c>
      <c r="P29" s="343">
        <v>29</v>
      </c>
      <c r="Q2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未入力あり","✔"),""))</f>
        <v>✔</v>
      </c>
      <c r="R29" s="1100"/>
      <c r="S29" s="344" t="str">
        <f t="shared" si="1"/>
        <v>○</v>
      </c>
      <c r="T29" s="352"/>
      <c r="U29" s="1256"/>
      <c r="W29" s="82"/>
      <c r="X29" s="826"/>
    </row>
    <row r="30" spans="1:24" ht="18.75" customHeight="1" thickBot="1" x14ac:dyDescent="0.2">
      <c r="A30" s="176"/>
      <c r="B30" s="935"/>
      <c r="C30" s="918"/>
      <c r="D30" s="918"/>
      <c r="E30" s="919"/>
      <c r="F30" s="932" t="s">
        <v>274</v>
      </c>
      <c r="G30" s="1472" t="s">
        <v>643</v>
      </c>
      <c r="H30" s="1472"/>
      <c r="I30" s="1472"/>
      <c r="J30" s="1472"/>
      <c r="K30" s="1472"/>
      <c r="L30" s="1473"/>
      <c r="M30" s="83" t="s">
        <v>33</v>
      </c>
      <c r="N30" s="7" t="s">
        <v>1891</v>
      </c>
      <c r="O30" s="153" t="s">
        <v>432</v>
      </c>
      <c r="P30" s="343">
        <v>30</v>
      </c>
      <c r="Q3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未入力あり","✔"),""))</f>
        <v>✔</v>
      </c>
      <c r="R30" s="1100"/>
      <c r="S30" s="344" t="str">
        <f t="shared" si="1"/>
        <v>○</v>
      </c>
      <c r="T30" s="352"/>
      <c r="U30" s="1256"/>
      <c r="W30" s="82"/>
      <c r="X30" s="826"/>
    </row>
    <row r="31" spans="1:24" ht="24" customHeight="1" thickBot="1" x14ac:dyDescent="0.2">
      <c r="A31" s="176"/>
      <c r="B31" s="935"/>
      <c r="C31" s="918"/>
      <c r="D31" s="918"/>
      <c r="E31" s="983" t="s">
        <v>641</v>
      </c>
      <c r="F31" s="1458" t="s">
        <v>642</v>
      </c>
      <c r="G31" s="1458"/>
      <c r="H31" s="1458"/>
      <c r="I31" s="1458"/>
      <c r="J31" s="1458"/>
      <c r="K31" s="1458"/>
      <c r="L31" s="1459"/>
      <c r="M31" s="83" t="s">
        <v>899</v>
      </c>
      <c r="N31" s="7" t="s">
        <v>1891</v>
      </c>
      <c r="O31" s="153" t="s">
        <v>432</v>
      </c>
      <c r="P31" s="343">
        <v>31</v>
      </c>
      <c r="Q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未入力あり","✔"),""))</f>
        <v>✔</v>
      </c>
      <c r="R31" s="1100"/>
      <c r="S31" s="344" t="str">
        <f t="shared" si="1"/>
        <v>○</v>
      </c>
      <c r="T31" s="352"/>
      <c r="U31" s="1256"/>
      <c r="W31" s="82"/>
      <c r="X31" s="826"/>
    </row>
    <row r="32" spans="1:24" ht="24" customHeight="1" thickBot="1" x14ac:dyDescent="0.2">
      <c r="A32" s="176"/>
      <c r="B32" s="935"/>
      <c r="C32" s="918"/>
      <c r="D32" s="918"/>
      <c r="E32" s="913" t="s">
        <v>81</v>
      </c>
      <c r="F32" s="1458" t="s">
        <v>900</v>
      </c>
      <c r="G32" s="1458"/>
      <c r="H32" s="1458"/>
      <c r="I32" s="1458"/>
      <c r="J32" s="1458"/>
      <c r="K32" s="1458"/>
      <c r="L32" s="1459"/>
      <c r="M32" s="83" t="s">
        <v>123</v>
      </c>
      <c r="N32" s="7" t="s">
        <v>1891</v>
      </c>
      <c r="O32" s="153" t="s">
        <v>432</v>
      </c>
      <c r="P32" s="343">
        <v>32</v>
      </c>
      <c r="Q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未入力あり","✔"),""))</f>
        <v>✔</v>
      </c>
      <c r="R32" s="1100"/>
      <c r="S32" s="344" t="str">
        <f t="shared" si="1"/>
        <v>○</v>
      </c>
      <c r="T32" s="352"/>
      <c r="U32" s="1256"/>
      <c r="W32" s="82"/>
      <c r="X32" s="826"/>
    </row>
    <row r="33" spans="1:25" ht="48" customHeight="1" thickBot="1" x14ac:dyDescent="0.2">
      <c r="A33" s="176"/>
      <c r="B33" s="935"/>
      <c r="C33" s="918"/>
      <c r="D33" s="918"/>
      <c r="E33" s="913" t="s">
        <v>648</v>
      </c>
      <c r="F33" s="1451" t="s">
        <v>1489</v>
      </c>
      <c r="G33" s="1452"/>
      <c r="H33" s="1452"/>
      <c r="I33" s="1452"/>
      <c r="J33" s="1452"/>
      <c r="K33" s="1452"/>
      <c r="L33" s="1456"/>
      <c r="M33" s="83" t="s">
        <v>210</v>
      </c>
      <c r="N33" s="7" t="s">
        <v>1891</v>
      </c>
      <c r="O33" s="153" t="s">
        <v>432</v>
      </c>
      <c r="P33" s="343">
        <v>33</v>
      </c>
      <c r="Q33" s="344" t="str">
        <f t="shared" ref="Q33:Q45" si="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未入力あり","✔"),""))</f>
        <v>✔</v>
      </c>
      <c r="R33" s="352"/>
      <c r="S33" s="344" t="str">
        <f t="shared" si="1"/>
        <v>○</v>
      </c>
      <c r="T33" s="212"/>
      <c r="U33" s="1256"/>
      <c r="W33" s="82"/>
      <c r="X33" s="826"/>
    </row>
    <row r="34" spans="1:25" ht="21.75" customHeight="1" thickBot="1" x14ac:dyDescent="0.2">
      <c r="A34" s="176"/>
      <c r="B34" s="935"/>
      <c r="C34" s="918"/>
      <c r="D34" s="918"/>
      <c r="E34" s="918"/>
      <c r="F34" s="916" t="s">
        <v>51</v>
      </c>
      <c r="G34" s="1447" t="s">
        <v>644</v>
      </c>
      <c r="H34" s="1447"/>
      <c r="I34" s="1447"/>
      <c r="J34" s="1447"/>
      <c r="K34" s="1447"/>
      <c r="L34" s="1448"/>
      <c r="M34" s="83" t="s">
        <v>33</v>
      </c>
      <c r="N34" s="7" t="s">
        <v>1891</v>
      </c>
      <c r="O34" s="153" t="s">
        <v>432</v>
      </c>
      <c r="P34" s="343">
        <v>37</v>
      </c>
      <c r="Q34" s="344" t="str">
        <f t="shared" si="2"/>
        <v>✔</v>
      </c>
      <c r="R34" s="352"/>
      <c r="S34" s="344" t="str">
        <f>IF(N34="","",IF(N34="はい","○","×"))</f>
        <v>○</v>
      </c>
      <c r="T34" s="212"/>
      <c r="U34" s="1256"/>
      <c r="W34" s="82"/>
      <c r="X34" s="826"/>
    </row>
    <row r="35" spans="1:25" ht="13.5" customHeight="1" thickBot="1" x14ac:dyDescent="0.2">
      <c r="A35" s="176"/>
      <c r="B35" s="935"/>
      <c r="C35" s="918"/>
      <c r="D35" s="918"/>
      <c r="E35" s="918"/>
      <c r="F35" s="936"/>
      <c r="G35" s="1446" t="s">
        <v>739</v>
      </c>
      <c r="H35" s="1447"/>
      <c r="I35" s="1447"/>
      <c r="J35" s="1447"/>
      <c r="K35" s="1447"/>
      <c r="L35" s="1448"/>
      <c r="M35" s="83" t="s">
        <v>1518</v>
      </c>
      <c r="N35" s="8" t="s">
        <v>1891</v>
      </c>
      <c r="O35" s="191" t="s">
        <v>646</v>
      </c>
      <c r="P35" s="343">
        <v>38</v>
      </c>
      <c r="Q35" s="344" t="str">
        <f t="shared" si="2"/>
        <v>✔</v>
      </c>
      <c r="R35" s="352"/>
      <c r="S35" s="344" t="str">
        <f>IF(N35="","",IF(N35="はい","○","×"))</f>
        <v>○</v>
      </c>
      <c r="T35" s="212"/>
      <c r="U35" s="1256"/>
      <c r="W35" s="82"/>
      <c r="X35" s="826"/>
    </row>
    <row r="36" spans="1:25" ht="24" customHeight="1" thickBot="1" x14ac:dyDescent="0.2">
      <c r="A36" s="176"/>
      <c r="B36" s="935"/>
      <c r="C36" s="918"/>
      <c r="D36" s="918"/>
      <c r="E36" s="918"/>
      <c r="F36" s="909" t="s">
        <v>274</v>
      </c>
      <c r="G36" s="1447" t="s">
        <v>1511</v>
      </c>
      <c r="H36" s="1447"/>
      <c r="I36" s="1447"/>
      <c r="J36" s="1447"/>
      <c r="K36" s="1447"/>
      <c r="L36" s="1448"/>
      <c r="M36" s="83" t="s">
        <v>33</v>
      </c>
      <c r="N36" s="7" t="s">
        <v>1891</v>
      </c>
      <c r="O36" s="153" t="s">
        <v>645</v>
      </c>
      <c r="P36" s="343">
        <v>39</v>
      </c>
      <c r="Q36" s="344" t="str">
        <f t="shared" si="2"/>
        <v>✔</v>
      </c>
      <c r="R36" s="352"/>
      <c r="S36" s="344" t="str">
        <f>IF(N36="","",IF(N36="はい","○","×"))</f>
        <v>○</v>
      </c>
      <c r="T36" s="212"/>
      <c r="U36" s="1256"/>
      <c r="W36" s="82"/>
      <c r="X36" s="826"/>
    </row>
    <row r="37" spans="1:25" ht="13.5" customHeight="1" thickBot="1" x14ac:dyDescent="0.2">
      <c r="A37" s="176"/>
      <c r="B37" s="935"/>
      <c r="C37" s="918"/>
      <c r="D37" s="918"/>
      <c r="E37" s="919"/>
      <c r="F37" s="932" t="s">
        <v>423</v>
      </c>
      <c r="G37" s="1472" t="s">
        <v>647</v>
      </c>
      <c r="H37" s="1472"/>
      <c r="I37" s="1472"/>
      <c r="J37" s="1472"/>
      <c r="K37" s="1472"/>
      <c r="L37" s="1473"/>
      <c r="M37" s="83" t="s">
        <v>33</v>
      </c>
      <c r="N37" s="7" t="s">
        <v>1891</v>
      </c>
      <c r="O37" s="153" t="s">
        <v>432</v>
      </c>
      <c r="P37" s="343">
        <v>40</v>
      </c>
      <c r="Q37" s="344" t="str">
        <f t="shared" si="2"/>
        <v>✔</v>
      </c>
      <c r="R37" s="352"/>
      <c r="S37" s="344" t="str">
        <f>IF(N37="","",IF(N37="はい","○","×"))</f>
        <v>○</v>
      </c>
      <c r="T37" s="212"/>
      <c r="U37" s="1256"/>
      <c r="V37" s="439"/>
      <c r="W37" s="439"/>
      <c r="X37" s="826"/>
      <c r="Y37" s="439"/>
    </row>
    <row r="38" spans="1:25" ht="18.75" customHeight="1" thickBot="1" x14ac:dyDescent="0.2">
      <c r="A38" s="176"/>
      <c r="B38" s="935"/>
      <c r="C38" s="918"/>
      <c r="D38" s="918"/>
      <c r="E38" s="913" t="s">
        <v>83</v>
      </c>
      <c r="F38" s="1458" t="s">
        <v>649</v>
      </c>
      <c r="G38" s="1458"/>
      <c r="H38" s="1458"/>
      <c r="I38" s="1458"/>
      <c r="J38" s="1458"/>
      <c r="K38" s="1458"/>
      <c r="L38" s="1459"/>
      <c r="M38" s="83" t="s">
        <v>33</v>
      </c>
      <c r="N38" s="7" t="s">
        <v>1891</v>
      </c>
      <c r="O38" s="153" t="s">
        <v>432</v>
      </c>
      <c r="P38" s="343">
        <v>41</v>
      </c>
      <c r="Q38" s="344" t="str">
        <f t="shared" si="2"/>
        <v>✔</v>
      </c>
      <c r="R38" s="352"/>
      <c r="S38" s="344" t="str">
        <f>IF(N38="","",IF(N38="はい","○","×"))</f>
        <v>○</v>
      </c>
      <c r="T38" s="212"/>
      <c r="U38" s="1256"/>
      <c r="V38" s="858"/>
      <c r="W38" s="858"/>
      <c r="X38" s="858"/>
      <c r="Y38" s="858"/>
    </row>
    <row r="39" spans="1:25" ht="39.75" customHeight="1" thickBot="1" x14ac:dyDescent="0.2">
      <c r="A39" s="176"/>
      <c r="B39" s="935"/>
      <c r="C39" s="918"/>
      <c r="D39" s="918"/>
      <c r="E39" s="913" t="s">
        <v>84</v>
      </c>
      <c r="F39" s="1458" t="s">
        <v>1321</v>
      </c>
      <c r="G39" s="1447"/>
      <c r="H39" s="1447"/>
      <c r="I39" s="1447"/>
      <c r="J39" s="1447"/>
      <c r="K39" s="1447"/>
      <c r="L39" s="1448"/>
      <c r="M39" s="1128" t="str">
        <f>IF(N20="はい","A",IF(N20="いいえ","-","A／-"))</f>
        <v>-</v>
      </c>
      <c r="N39" s="7" t="s">
        <v>67</v>
      </c>
      <c r="O39" s="153" t="s">
        <v>1322</v>
      </c>
      <c r="P39" s="343">
        <v>47</v>
      </c>
      <c r="Q39" s="344" t="str">
        <f t="shared" si="2"/>
        <v>✔</v>
      </c>
      <c r="R39" s="352"/>
      <c r="S39" s="1303" t="str">
        <f>IF(AND(M39="A",N39="はい"),"○",IF(AND(M39="A",N39&lt;&gt;""),"×",""))</f>
        <v/>
      </c>
      <c r="T39" s="212"/>
      <c r="U39" s="1256"/>
      <c r="V39" s="858"/>
      <c r="W39" s="858"/>
      <c r="X39" s="858"/>
      <c r="Y39" s="858"/>
    </row>
    <row r="40" spans="1:25" ht="36" customHeight="1" thickBot="1" x14ac:dyDescent="0.2">
      <c r="A40" s="176"/>
      <c r="B40" s="935"/>
      <c r="C40" s="918"/>
      <c r="D40" s="918"/>
      <c r="E40" s="908" t="s">
        <v>650</v>
      </c>
      <c r="F40" s="1447" t="s">
        <v>1313</v>
      </c>
      <c r="G40" s="1447"/>
      <c r="H40" s="1447"/>
      <c r="I40" s="1447"/>
      <c r="J40" s="1447"/>
      <c r="K40" s="1447"/>
      <c r="L40" s="1448"/>
      <c r="M40" s="117" t="s">
        <v>33</v>
      </c>
      <c r="N40" s="8" t="s">
        <v>1891</v>
      </c>
      <c r="O40" s="191" t="s">
        <v>431</v>
      </c>
      <c r="P40" s="343">
        <v>49</v>
      </c>
      <c r="Q40" s="344" t="str">
        <f t="shared" si="2"/>
        <v>✔</v>
      </c>
      <c r="R40" s="352"/>
      <c r="S40" s="344" t="str">
        <f>IF(N40="","",IF(N40="はい","○","×"))</f>
        <v>○</v>
      </c>
      <c r="T40" s="212"/>
      <c r="U40" s="1256"/>
      <c r="V40" s="858"/>
      <c r="W40" s="858"/>
      <c r="X40" s="858"/>
      <c r="Y40" s="858"/>
    </row>
    <row r="41" spans="1:25" ht="24" customHeight="1" thickBot="1" x14ac:dyDescent="0.2">
      <c r="A41" s="176"/>
      <c r="B41" s="935"/>
      <c r="C41" s="918"/>
      <c r="D41" s="918"/>
      <c r="E41" s="908" t="s">
        <v>85</v>
      </c>
      <c r="F41" s="1458" t="s">
        <v>651</v>
      </c>
      <c r="G41" s="1458"/>
      <c r="H41" s="1458"/>
      <c r="I41" s="1458"/>
      <c r="J41" s="1458"/>
      <c r="K41" s="1458"/>
      <c r="L41" s="1459"/>
      <c r="M41" s="117" t="s">
        <v>33</v>
      </c>
      <c r="N41" s="8" t="s">
        <v>1891</v>
      </c>
      <c r="O41" s="191" t="s">
        <v>431</v>
      </c>
      <c r="P41" s="343">
        <v>50</v>
      </c>
      <c r="Q41" s="344" t="str">
        <f t="shared" si="2"/>
        <v>✔</v>
      </c>
      <c r="R41" s="352"/>
      <c r="S41" s="344" t="str">
        <f>IF(N41="","",IF(N41="はい","○","×"))</f>
        <v>○</v>
      </c>
      <c r="T41" s="212"/>
      <c r="U41" s="1256"/>
      <c r="W41" s="82"/>
      <c r="X41" s="826"/>
    </row>
    <row r="42" spans="1:25" ht="24" customHeight="1" thickBot="1" x14ac:dyDescent="0.2">
      <c r="A42" s="176"/>
      <c r="B42" s="935"/>
      <c r="C42" s="918"/>
      <c r="D42" s="918"/>
      <c r="E42" s="908" t="s">
        <v>86</v>
      </c>
      <c r="F42" s="1458" t="s">
        <v>652</v>
      </c>
      <c r="G42" s="1458"/>
      <c r="H42" s="1458"/>
      <c r="I42" s="1458"/>
      <c r="J42" s="1458"/>
      <c r="K42" s="1458"/>
      <c r="L42" s="1459"/>
      <c r="M42" s="117" t="s">
        <v>33</v>
      </c>
      <c r="N42" s="8" t="s">
        <v>1891</v>
      </c>
      <c r="O42" s="191" t="s">
        <v>431</v>
      </c>
      <c r="P42" s="343">
        <v>51</v>
      </c>
      <c r="Q42" s="344" t="str">
        <f t="shared" si="2"/>
        <v>✔</v>
      </c>
      <c r="R42" s="352"/>
      <c r="S42" s="344" t="str">
        <f>IF(N42="","",IF(N42="はい","○","×"))</f>
        <v>○</v>
      </c>
      <c r="T42" s="212"/>
      <c r="U42" s="1256"/>
      <c r="W42" s="82"/>
      <c r="X42" s="826"/>
    </row>
    <row r="43" spans="1:25" ht="23.25" customHeight="1" thickBot="1" x14ac:dyDescent="0.2">
      <c r="A43" s="176"/>
      <c r="B43" s="935"/>
      <c r="C43" s="918"/>
      <c r="D43" s="918"/>
      <c r="E43" s="926" t="s">
        <v>133</v>
      </c>
      <c r="F43" s="1458" t="s">
        <v>1276</v>
      </c>
      <c r="G43" s="1458"/>
      <c r="H43" s="1458"/>
      <c r="I43" s="1458"/>
      <c r="J43" s="1458"/>
      <c r="K43" s="1458"/>
      <c r="L43" s="1459"/>
      <c r="M43" s="1129" t="s">
        <v>67</v>
      </c>
      <c r="N43" s="7" t="s">
        <v>1892</v>
      </c>
      <c r="O43" s="153" t="s">
        <v>431</v>
      </c>
      <c r="P43" s="343">
        <v>52</v>
      </c>
      <c r="Q43" s="1280" t="str">
        <f t="shared" si="2"/>
        <v>✔</v>
      </c>
      <c r="R43" s="352"/>
      <c r="S43" s="1280" t="str">
        <f>IF(N43="","",IF(N43="はい","○","×"))</f>
        <v>×</v>
      </c>
      <c r="T43" s="212"/>
      <c r="U43" s="1256"/>
      <c r="W43" s="82"/>
      <c r="X43" s="826"/>
    </row>
    <row r="44" spans="1:25" ht="11.25" customHeight="1" thickBot="1" x14ac:dyDescent="0.2">
      <c r="A44" s="176"/>
      <c r="B44" s="935"/>
      <c r="C44" s="918"/>
      <c r="D44" s="918"/>
      <c r="E44" s="983"/>
      <c r="F44" s="995"/>
      <c r="G44" s="1446" t="s">
        <v>653</v>
      </c>
      <c r="H44" s="1447"/>
      <c r="I44" s="1447"/>
      <c r="J44" s="1447"/>
      <c r="K44" s="1447"/>
      <c r="L44" s="1448"/>
      <c r="M44" s="1129" t="str">
        <f>IF(N43="はい","B",IF(N43="いいえ","-","B／-"))</f>
        <v>-</v>
      </c>
      <c r="N44" s="9" t="s">
        <v>67</v>
      </c>
      <c r="O44" s="153" t="s">
        <v>1273</v>
      </c>
      <c r="P44" s="343">
        <v>53</v>
      </c>
      <c r="Q44" s="1280" t="str">
        <f t="shared" si="2"/>
        <v>✔</v>
      </c>
      <c r="R44" s="352"/>
      <c r="S44" s="1280" t="str">
        <f>IF(AND(M44="B",N44="はい"),"○",IF(AND(M44="B",N44&lt;&gt;""),"×",""))</f>
        <v/>
      </c>
      <c r="T44" s="212"/>
      <c r="U44" s="1256"/>
      <c r="W44" s="82"/>
      <c r="X44" s="826"/>
    </row>
    <row r="45" spans="1:25" ht="11.25" customHeight="1" thickBot="1" x14ac:dyDescent="0.2">
      <c r="A45" s="176"/>
      <c r="B45" s="935"/>
      <c r="C45" s="918"/>
      <c r="D45" s="918"/>
      <c r="E45" s="983"/>
      <c r="F45" s="995"/>
      <c r="G45" s="1446" t="s">
        <v>654</v>
      </c>
      <c r="H45" s="1447"/>
      <c r="I45" s="1447"/>
      <c r="J45" s="1447"/>
      <c r="K45" s="1447"/>
      <c r="L45" s="1448"/>
      <c r="M45" s="1129" t="str">
        <f>IF(N44="はい","B",IF(N44="いいえ","-","B／-"))</f>
        <v>B／-</v>
      </c>
      <c r="N45" s="7" t="s">
        <v>67</v>
      </c>
      <c r="O45" s="153" t="s">
        <v>1273</v>
      </c>
      <c r="P45" s="343">
        <v>54</v>
      </c>
      <c r="Q45" s="1280" t="str">
        <f t="shared" si="2"/>
        <v>✔</v>
      </c>
      <c r="R45" s="352"/>
      <c r="S45" s="1280" t="str">
        <f>IF(AND(M45="B",N45="はい"),"○",IF(AND(M45="B",N45&lt;&gt;""),"×",""))</f>
        <v/>
      </c>
      <c r="T45" s="212"/>
      <c r="U45" s="1256"/>
      <c r="W45" s="82"/>
      <c r="X45" s="826"/>
    </row>
    <row r="46" spans="1:25" ht="30" customHeight="1" thickBot="1" x14ac:dyDescent="0.2">
      <c r="A46" s="176"/>
      <c r="B46" s="935"/>
      <c r="C46" s="918"/>
      <c r="D46" s="918"/>
      <c r="E46" s="932"/>
      <c r="F46" s="994"/>
      <c r="G46" s="1446" t="s">
        <v>1179</v>
      </c>
      <c r="H46" s="1447"/>
      <c r="I46" s="1447"/>
      <c r="J46" s="1447"/>
      <c r="K46" s="1447"/>
      <c r="L46" s="1448"/>
      <c r="M46" s="832" t="s">
        <v>42</v>
      </c>
      <c r="N46" s="1453"/>
      <c r="O46" s="1454"/>
      <c r="P46" s="343">
        <v>55</v>
      </c>
      <c r="Q46" s="1272"/>
      <c r="R46" s="352"/>
      <c r="S46" s="1272"/>
      <c r="T46" s="212"/>
      <c r="U46" s="1256"/>
      <c r="W46" s="82"/>
      <c r="X46" s="826"/>
    </row>
    <row r="47" spans="1:25" ht="40.5" customHeight="1" thickBot="1" x14ac:dyDescent="0.2">
      <c r="A47" s="176"/>
      <c r="B47" s="935"/>
      <c r="C47" s="918"/>
      <c r="D47" s="919"/>
      <c r="E47" s="908" t="s">
        <v>655</v>
      </c>
      <c r="F47" s="1447" t="s">
        <v>1325</v>
      </c>
      <c r="G47" s="1447"/>
      <c r="H47" s="1447"/>
      <c r="I47" s="1447"/>
      <c r="J47" s="1447"/>
      <c r="K47" s="1447"/>
      <c r="L47" s="1448"/>
      <c r="M47" s="1128" t="str">
        <f>IF(N20="はい","A",IF(N20="いいえ","-","A／-"))</f>
        <v>-</v>
      </c>
      <c r="N47" s="7" t="s">
        <v>67</v>
      </c>
      <c r="O47" s="153" t="s">
        <v>1326</v>
      </c>
      <c r="P47" s="343">
        <v>56</v>
      </c>
      <c r="Q4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47="","未入力あり","✔"),""))</f>
        <v>✔</v>
      </c>
      <c r="R47" s="352"/>
      <c r="S47" s="344" t="str">
        <f>IF(AND(M47="A",N47="はい"),"○",IF(AND(M47="A",N47&lt;&gt;""),"×",""))</f>
        <v/>
      </c>
      <c r="T47" s="212"/>
      <c r="U47" s="1256"/>
      <c r="W47" s="82"/>
      <c r="X47" s="826"/>
    </row>
    <row r="48" spans="1:25" ht="13.5" customHeight="1" thickBot="1" x14ac:dyDescent="0.2">
      <c r="A48" s="176"/>
      <c r="B48" s="935"/>
      <c r="C48" s="918"/>
      <c r="D48" s="927" t="s">
        <v>243</v>
      </c>
      <c r="E48" s="993"/>
      <c r="F48" s="927"/>
      <c r="G48" s="987"/>
      <c r="H48" s="988"/>
      <c r="I48" s="988"/>
      <c r="J48" s="988"/>
      <c r="K48" s="988"/>
      <c r="L48" s="988"/>
      <c r="M48" s="989"/>
      <c r="N48" s="990" t="s">
        <v>319</v>
      </c>
      <c r="O48" s="991" t="s">
        <v>319</v>
      </c>
      <c r="P48" s="343">
        <v>57</v>
      </c>
      <c r="S48" s="1089"/>
      <c r="T48" s="212"/>
      <c r="U48" s="1256"/>
      <c r="W48" s="82"/>
      <c r="X48" s="826"/>
    </row>
    <row r="49" spans="1:24" ht="13.5" customHeight="1" thickBot="1" x14ac:dyDescent="0.2">
      <c r="A49" s="176"/>
      <c r="B49" s="935"/>
      <c r="C49" s="918"/>
      <c r="D49" s="918"/>
      <c r="E49" s="913" t="s">
        <v>167</v>
      </c>
      <c r="F49" s="1458" t="s">
        <v>740</v>
      </c>
      <c r="G49" s="1458"/>
      <c r="H49" s="1458"/>
      <c r="I49" s="1458"/>
      <c r="J49" s="1458"/>
      <c r="K49" s="1458"/>
      <c r="L49" s="1459"/>
      <c r="M49" s="83" t="s">
        <v>123</v>
      </c>
      <c r="N49" s="8" t="s">
        <v>1891</v>
      </c>
      <c r="O49" s="153" t="s">
        <v>431</v>
      </c>
      <c r="P49" s="343">
        <v>58</v>
      </c>
      <c r="Q4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49="","未入力あり","✔"),""))</f>
        <v>✔</v>
      </c>
      <c r="R49" s="352"/>
      <c r="S49" s="344" t="str">
        <f>IF(N49="","",IF(N49="はい","○","×"))</f>
        <v>○</v>
      </c>
      <c r="T49" s="212"/>
      <c r="U49" s="1256"/>
      <c r="W49" s="82"/>
      <c r="X49" s="826"/>
    </row>
    <row r="50" spans="1:24" ht="13.5" customHeight="1" thickBot="1" x14ac:dyDescent="0.2">
      <c r="A50" s="176"/>
      <c r="B50" s="935"/>
      <c r="C50" s="918"/>
      <c r="D50" s="918"/>
      <c r="E50" s="922"/>
      <c r="F50" s="1073"/>
      <c r="G50" s="1446" t="s">
        <v>656</v>
      </c>
      <c r="H50" s="1447"/>
      <c r="I50" s="1447"/>
      <c r="J50" s="1447"/>
      <c r="K50" s="1447"/>
      <c r="L50" s="1448"/>
      <c r="M50" s="83" t="s">
        <v>42</v>
      </c>
      <c r="N50" s="7" t="s">
        <v>1891</v>
      </c>
      <c r="O50" s="153" t="s">
        <v>431</v>
      </c>
      <c r="P50" s="343">
        <v>59</v>
      </c>
      <c r="Q5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50="","未入力あり","✔"),""))</f>
        <v>✔</v>
      </c>
      <c r="R50" s="352"/>
      <c r="S50" s="963"/>
      <c r="T50" s="212"/>
      <c r="U50" s="1256"/>
      <c r="W50" s="82"/>
      <c r="X50" s="826"/>
    </row>
    <row r="51" spans="1:24" ht="13.5" customHeight="1" thickBot="1" x14ac:dyDescent="0.2">
      <c r="A51" s="176"/>
      <c r="B51" s="935"/>
      <c r="C51" s="918"/>
      <c r="D51" s="918"/>
      <c r="E51" s="922"/>
      <c r="F51" s="1073"/>
      <c r="G51" s="1446" t="s">
        <v>54</v>
      </c>
      <c r="H51" s="1447"/>
      <c r="I51" s="1447"/>
      <c r="J51" s="1447"/>
      <c r="K51" s="1447"/>
      <c r="L51" s="1448"/>
      <c r="M51" s="83" t="s">
        <v>42</v>
      </c>
      <c r="N51" s="7" t="s">
        <v>1892</v>
      </c>
      <c r="O51" s="153" t="s">
        <v>431</v>
      </c>
      <c r="P51" s="343">
        <v>60</v>
      </c>
      <c r="Q5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51="","未入力あり","✔"),""))</f>
        <v>✔</v>
      </c>
      <c r="R51" s="352"/>
      <c r="S51" s="352"/>
      <c r="T51" s="212"/>
      <c r="U51" s="1256"/>
      <c r="W51" s="82"/>
    </row>
    <row r="52" spans="1:24" ht="30" customHeight="1" thickBot="1" x14ac:dyDescent="0.2">
      <c r="A52" s="176"/>
      <c r="B52" s="935"/>
      <c r="C52" s="918"/>
      <c r="D52" s="918"/>
      <c r="E52" s="932"/>
      <c r="F52" s="1073"/>
      <c r="G52" s="1446" t="s">
        <v>1179</v>
      </c>
      <c r="H52" s="1447"/>
      <c r="I52" s="1447"/>
      <c r="J52" s="1447"/>
      <c r="K52" s="1447"/>
      <c r="L52" s="1448"/>
      <c r="M52" s="83" t="s">
        <v>42</v>
      </c>
      <c r="N52" s="1453"/>
      <c r="O52" s="1454"/>
      <c r="P52" s="343">
        <v>61</v>
      </c>
      <c r="Q52" s="394"/>
      <c r="R52" s="352"/>
      <c r="S52" s="845"/>
      <c r="T52" s="212"/>
      <c r="U52" s="1256"/>
      <c r="W52" s="82"/>
    </row>
    <row r="53" spans="1:24" ht="13.5" customHeight="1" thickBot="1" x14ac:dyDescent="0.2">
      <c r="A53" s="176"/>
      <c r="B53" s="935"/>
      <c r="C53" s="918"/>
      <c r="D53" s="918"/>
      <c r="E53" s="908" t="s">
        <v>315</v>
      </c>
      <c r="F53" s="1447" t="s">
        <v>199</v>
      </c>
      <c r="G53" s="1447"/>
      <c r="H53" s="1447"/>
      <c r="I53" s="1447"/>
      <c r="J53" s="1447"/>
      <c r="K53" s="1447"/>
      <c r="L53" s="1448"/>
      <c r="M53" s="83" t="s">
        <v>34</v>
      </c>
      <c r="N53" s="7" t="s">
        <v>1891</v>
      </c>
      <c r="O53" s="153" t="s">
        <v>431</v>
      </c>
      <c r="P53" s="343">
        <v>62</v>
      </c>
      <c r="Q5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53="","未入力あり","✔"),""))</f>
        <v>✔</v>
      </c>
      <c r="R53" s="352"/>
      <c r="S53" s="1091" t="str">
        <f>IF(AND(M53="C",N53="はい"),"○",IF(AND(M53="C",N53&lt;&gt;""),"×",""))</f>
        <v>○</v>
      </c>
      <c r="T53" s="212"/>
      <c r="U53" s="1256"/>
      <c r="W53" s="82"/>
    </row>
    <row r="54" spans="1:24" ht="28.5" customHeight="1" thickBot="1" x14ac:dyDescent="0.2">
      <c r="A54" s="176"/>
      <c r="B54" s="935"/>
      <c r="C54" s="918"/>
      <c r="D54" s="918"/>
      <c r="E54" s="908" t="s">
        <v>417</v>
      </c>
      <c r="F54" s="1472" t="s">
        <v>1327</v>
      </c>
      <c r="G54" s="1472"/>
      <c r="H54" s="1472"/>
      <c r="I54" s="1472"/>
      <c r="J54" s="1472"/>
      <c r="K54" s="1472"/>
      <c r="L54" s="1473"/>
      <c r="M54" s="1128" t="str">
        <f>IF(N20="はい","A",IF(N20="いいえ","-","A／-"))</f>
        <v>-</v>
      </c>
      <c r="N54" s="7" t="s">
        <v>1892</v>
      </c>
      <c r="O54" s="191" t="s">
        <v>1328</v>
      </c>
      <c r="P54" s="343">
        <v>63</v>
      </c>
      <c r="Q5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54="","未入力あり","✔"),""))</f>
        <v>✔</v>
      </c>
      <c r="R54" s="352"/>
      <c r="S54" s="1091" t="str">
        <f>IF(AND(M54="A",N54="はい"),"○",IF(AND(M54="A",N54&lt;&gt;""),"×",""))</f>
        <v/>
      </c>
      <c r="T54" s="212"/>
      <c r="U54" s="1256"/>
      <c r="W54" s="82"/>
    </row>
    <row r="55" spans="1:24" ht="11.25" thickBot="1" x14ac:dyDescent="0.2">
      <c r="A55" s="176"/>
      <c r="B55" s="935"/>
      <c r="C55" s="918"/>
      <c r="D55" s="992" t="s">
        <v>271</v>
      </c>
      <c r="E55" s="993"/>
      <c r="F55" s="927"/>
      <c r="G55" s="987"/>
      <c r="H55" s="174"/>
      <c r="I55" s="174"/>
      <c r="J55" s="174"/>
      <c r="K55" s="174"/>
      <c r="L55" s="174"/>
      <c r="M55" s="95"/>
      <c r="N55" s="882"/>
      <c r="O55" s="97" t="s">
        <v>319</v>
      </c>
      <c r="P55" s="343">
        <v>64</v>
      </c>
      <c r="S55" s="1089"/>
      <c r="T55" s="212"/>
      <c r="U55" s="1256"/>
      <c r="W55" s="82"/>
    </row>
    <row r="56" spans="1:24" ht="22.9" customHeight="1" thickBot="1" x14ac:dyDescent="0.2">
      <c r="A56" s="176"/>
      <c r="B56" s="935"/>
      <c r="C56" s="918"/>
      <c r="D56" s="918"/>
      <c r="E56" s="913" t="s">
        <v>167</v>
      </c>
      <c r="F56" s="1458" t="s">
        <v>64</v>
      </c>
      <c r="G56" s="1447"/>
      <c r="H56" s="1447"/>
      <c r="I56" s="1447"/>
      <c r="J56" s="1447"/>
      <c r="K56" s="1447"/>
      <c r="L56" s="1448"/>
      <c r="M56" s="83" t="s">
        <v>123</v>
      </c>
      <c r="N56" s="7" t="s">
        <v>1891</v>
      </c>
      <c r="O56" s="153" t="s">
        <v>431</v>
      </c>
      <c r="P56" s="343">
        <v>65</v>
      </c>
      <c r="Q56" s="344" t="str">
        <f t="shared" ref="Q56:Q62" si="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未入力あり","✔"),""))</f>
        <v>✔</v>
      </c>
      <c r="R56" s="352"/>
      <c r="S56" s="344" t="str">
        <f t="shared" ref="S56:S61" si="4">IF(N56="","",IF(N56="はい","○","×"))</f>
        <v>○</v>
      </c>
      <c r="T56" s="212"/>
      <c r="U56" s="1256"/>
      <c r="W56" s="82"/>
    </row>
    <row r="57" spans="1:24" ht="13.5" customHeight="1" thickBot="1" x14ac:dyDescent="0.2">
      <c r="A57" s="176"/>
      <c r="B57" s="935"/>
      <c r="C57" s="918"/>
      <c r="D57" s="918"/>
      <c r="E57" s="919"/>
      <c r="F57" s="912"/>
      <c r="G57" s="1446" t="s">
        <v>658</v>
      </c>
      <c r="H57" s="1447"/>
      <c r="I57" s="1447"/>
      <c r="J57" s="1447"/>
      <c r="K57" s="1447"/>
      <c r="L57" s="1448"/>
      <c r="M57" s="83" t="s">
        <v>42</v>
      </c>
      <c r="N57" s="7" t="s">
        <v>1891</v>
      </c>
      <c r="O57" s="153" t="s">
        <v>431</v>
      </c>
      <c r="P57" s="343">
        <v>66</v>
      </c>
      <c r="Q57" s="344" t="str">
        <f t="shared" si="3"/>
        <v>✔</v>
      </c>
      <c r="R57" s="352"/>
      <c r="S57" s="963"/>
      <c r="T57" s="212"/>
      <c r="U57" s="1256"/>
      <c r="W57" s="82"/>
    </row>
    <row r="58" spans="1:24" ht="20.45" customHeight="1" thickBot="1" x14ac:dyDescent="0.2">
      <c r="A58" s="176"/>
      <c r="B58" s="935"/>
      <c r="C58" s="918"/>
      <c r="D58" s="918"/>
      <c r="E58" s="913" t="s">
        <v>659</v>
      </c>
      <c r="F58" s="1458" t="s">
        <v>657</v>
      </c>
      <c r="G58" s="1447"/>
      <c r="H58" s="1447"/>
      <c r="I58" s="1447"/>
      <c r="J58" s="1447"/>
      <c r="K58" s="1447"/>
      <c r="L58" s="1448"/>
      <c r="M58" s="83" t="s">
        <v>33</v>
      </c>
      <c r="N58" s="7" t="s">
        <v>1891</v>
      </c>
      <c r="O58" s="153" t="s">
        <v>431</v>
      </c>
      <c r="P58" s="343">
        <v>67</v>
      </c>
      <c r="Q58" s="344" t="str">
        <f t="shared" si="3"/>
        <v>✔</v>
      </c>
      <c r="R58" s="352"/>
      <c r="S58" s="344" t="str">
        <f t="shared" si="4"/>
        <v>○</v>
      </c>
      <c r="T58" s="212"/>
      <c r="U58" s="1256"/>
      <c r="W58" s="82"/>
    </row>
    <row r="59" spans="1:24" ht="17.25" customHeight="1" thickBot="1" x14ac:dyDescent="0.2">
      <c r="A59" s="1313"/>
      <c r="B59" s="935"/>
      <c r="C59" s="918"/>
      <c r="D59" s="918"/>
      <c r="E59" s="983"/>
      <c r="F59" s="1312"/>
      <c r="G59" s="1478" t="s">
        <v>1685</v>
      </c>
      <c r="H59" s="1472"/>
      <c r="I59" s="1472"/>
      <c r="J59" s="1472"/>
      <c r="K59" s="1472"/>
      <c r="L59" s="1473"/>
      <c r="M59" s="83" t="s">
        <v>42</v>
      </c>
      <c r="N59" s="7" t="s">
        <v>1891</v>
      </c>
      <c r="O59" s="153" t="s">
        <v>431</v>
      </c>
      <c r="P59" s="343">
        <v>68</v>
      </c>
      <c r="Q59" s="1280"/>
      <c r="R59" s="352"/>
      <c r="S59" s="1314"/>
      <c r="T59" s="212"/>
      <c r="U59" s="1256"/>
      <c r="W59" s="82"/>
    </row>
    <row r="60" spans="1:24" ht="13.5" customHeight="1" thickBot="1" x14ac:dyDescent="0.2">
      <c r="A60" s="176"/>
      <c r="B60" s="935"/>
      <c r="C60" s="918"/>
      <c r="D60" s="918"/>
      <c r="E60" s="919"/>
      <c r="F60" s="912"/>
      <c r="G60" s="1478" t="s">
        <v>1686</v>
      </c>
      <c r="H60" s="1472"/>
      <c r="I60" s="1472"/>
      <c r="J60" s="1472"/>
      <c r="K60" s="1472"/>
      <c r="L60" s="1473"/>
      <c r="M60" s="83" t="s">
        <v>42</v>
      </c>
      <c r="N60" s="7" t="s">
        <v>1892</v>
      </c>
      <c r="O60" s="153" t="s">
        <v>431</v>
      </c>
      <c r="P60" s="343">
        <v>69</v>
      </c>
      <c r="Q60" s="344" t="str">
        <f t="shared" si="3"/>
        <v>✔</v>
      </c>
      <c r="R60" s="352"/>
      <c r="S60" s="963"/>
      <c r="T60" s="212"/>
      <c r="U60" s="1256"/>
      <c r="W60" s="82"/>
    </row>
    <row r="61" spans="1:24" ht="19.5" customHeight="1" thickBot="1" x14ac:dyDescent="0.2">
      <c r="A61" s="176"/>
      <c r="B61" s="935"/>
      <c r="C61" s="918"/>
      <c r="D61" s="918"/>
      <c r="E61" s="996" t="s">
        <v>1352</v>
      </c>
      <c r="F61" s="1458" t="s">
        <v>1244</v>
      </c>
      <c r="G61" s="1458"/>
      <c r="H61" s="1458"/>
      <c r="I61" s="1458"/>
      <c r="J61" s="1458"/>
      <c r="K61" s="1458"/>
      <c r="L61" s="1459"/>
      <c r="M61" s="83" t="s">
        <v>123</v>
      </c>
      <c r="N61" s="7" t="s">
        <v>1891</v>
      </c>
      <c r="O61" s="153" t="s">
        <v>431</v>
      </c>
      <c r="P61" s="343">
        <v>70</v>
      </c>
      <c r="Q61" s="344" t="str">
        <f t="shared" si="3"/>
        <v>✔</v>
      </c>
      <c r="R61" s="352"/>
      <c r="S61" s="344" t="str">
        <f t="shared" si="4"/>
        <v>○</v>
      </c>
      <c r="T61" s="212"/>
      <c r="U61" s="1256"/>
      <c r="W61" s="82"/>
    </row>
    <row r="62" spans="1:24" ht="25.5" customHeight="1" thickBot="1" x14ac:dyDescent="0.2">
      <c r="A62" s="176"/>
      <c r="B62" s="935"/>
      <c r="C62" s="918"/>
      <c r="D62" s="918"/>
      <c r="E62" s="997"/>
      <c r="F62" s="911"/>
      <c r="G62" s="1514" t="s">
        <v>1294</v>
      </c>
      <c r="H62" s="1515"/>
      <c r="I62" s="1515"/>
      <c r="J62" s="1515"/>
      <c r="K62" s="1515"/>
      <c r="L62" s="1516"/>
      <c r="M62" s="83" t="s">
        <v>244</v>
      </c>
      <c r="N62" s="132" t="s">
        <v>1893</v>
      </c>
      <c r="O62" s="100" t="s">
        <v>1295</v>
      </c>
      <c r="P62" s="343">
        <v>71</v>
      </c>
      <c r="Q62" s="344" t="str">
        <f t="shared" si="3"/>
        <v>✔</v>
      </c>
      <c r="R62" s="352"/>
      <c r="S62" s="963"/>
      <c r="T62" s="212"/>
      <c r="U62" s="1256"/>
      <c r="W62" s="82"/>
    </row>
    <row r="63" spans="1:24" ht="25.5" customHeight="1" thickBot="1" x14ac:dyDescent="0.2">
      <c r="A63" s="176"/>
      <c r="B63" s="935"/>
      <c r="C63" s="918"/>
      <c r="D63" s="918"/>
      <c r="E63" s="997"/>
      <c r="F63" s="911"/>
      <c r="G63" s="1514" t="s">
        <v>1179</v>
      </c>
      <c r="H63" s="1515"/>
      <c r="I63" s="1515"/>
      <c r="J63" s="1515"/>
      <c r="K63" s="1515"/>
      <c r="L63" s="1516"/>
      <c r="M63" s="83" t="s">
        <v>244</v>
      </c>
      <c r="N63" s="1453"/>
      <c r="O63" s="1454"/>
      <c r="P63" s="343">
        <v>72</v>
      </c>
      <c r="Q63" s="394"/>
      <c r="R63" s="352"/>
      <c r="S63" s="352"/>
      <c r="T63" s="212"/>
      <c r="U63" s="1256"/>
      <c r="W63" s="82"/>
    </row>
    <row r="64" spans="1:24" ht="25.5" customHeight="1" thickBot="1" x14ac:dyDescent="0.2">
      <c r="A64" s="1313"/>
      <c r="B64" s="935"/>
      <c r="C64" s="918"/>
      <c r="D64" s="918"/>
      <c r="E64" s="997"/>
      <c r="F64" s="911"/>
      <c r="G64" s="1514" t="s">
        <v>1687</v>
      </c>
      <c r="H64" s="1515"/>
      <c r="I64" s="1515"/>
      <c r="J64" s="1515"/>
      <c r="K64" s="1515"/>
      <c r="L64" s="1516"/>
      <c r="M64" s="104"/>
      <c r="N64" s="1555">
        <v>44152</v>
      </c>
      <c r="O64" s="1454"/>
      <c r="P64" s="343">
        <v>73</v>
      </c>
      <c r="Q64" s="1272"/>
      <c r="R64" s="352"/>
      <c r="S64" s="352"/>
      <c r="T64" s="212"/>
      <c r="U64" s="1256"/>
      <c r="W64" s="82"/>
    </row>
    <row r="65" spans="1:23" ht="24.75" customHeight="1" thickBot="1" x14ac:dyDescent="0.2">
      <c r="A65" s="176"/>
      <c r="B65" s="935"/>
      <c r="C65" s="918"/>
      <c r="D65" s="918"/>
      <c r="E65" s="998"/>
      <c r="F65" s="912"/>
      <c r="G65" s="1478" t="s">
        <v>1449</v>
      </c>
      <c r="H65" s="1472"/>
      <c r="I65" s="1472"/>
      <c r="J65" s="1472"/>
      <c r="K65" s="1472"/>
      <c r="L65" s="1473"/>
      <c r="M65" s="117" t="s">
        <v>741</v>
      </c>
      <c r="N65" s="7" t="s">
        <v>1891</v>
      </c>
      <c r="O65" s="355" t="s">
        <v>1273</v>
      </c>
      <c r="P65" s="343">
        <v>74</v>
      </c>
      <c r="Q6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65="","未入力あり","✔"),""))</f>
        <v>✔</v>
      </c>
      <c r="R65" s="352"/>
      <c r="S65" s="1091" t="str">
        <f>IF(AND(N61="はい",N65="はい"),"○",IF(AND(N61="はい",OR(N65="いいえ",N65="-")),"×",""))</f>
        <v>○</v>
      </c>
      <c r="T65" s="212"/>
      <c r="U65" s="1256"/>
      <c r="W65" s="82"/>
    </row>
    <row r="66" spans="1:23" ht="13.5" customHeight="1" thickBot="1" x14ac:dyDescent="0.2">
      <c r="A66" s="176"/>
      <c r="B66" s="935"/>
      <c r="C66" s="918"/>
      <c r="D66" s="918"/>
      <c r="E66" s="913" t="s">
        <v>661</v>
      </c>
      <c r="F66" s="1458" t="s">
        <v>662</v>
      </c>
      <c r="G66" s="1458"/>
      <c r="H66" s="1458"/>
      <c r="I66" s="1458"/>
      <c r="J66" s="1458"/>
      <c r="K66" s="1458"/>
      <c r="L66" s="1459"/>
      <c r="M66" s="117" t="s">
        <v>663</v>
      </c>
      <c r="N66" s="7" t="s">
        <v>1891</v>
      </c>
      <c r="O66" s="190" t="s">
        <v>660</v>
      </c>
      <c r="P66" s="343">
        <v>75</v>
      </c>
      <c r="Q6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66="","未入力あり","✔"),""))</f>
        <v>✔</v>
      </c>
      <c r="R66" s="352"/>
      <c r="S66" s="344" t="str">
        <f>IF(N66="","",IF(N66="はい","○","×"))</f>
        <v>○</v>
      </c>
      <c r="T66" s="212"/>
      <c r="U66" s="1256"/>
      <c r="W66" s="82"/>
    </row>
    <row r="67" spans="1:23" ht="13.5" customHeight="1" thickBot="1" x14ac:dyDescent="0.2">
      <c r="A67" s="176"/>
      <c r="B67" s="935"/>
      <c r="C67" s="918"/>
      <c r="D67" s="918"/>
      <c r="E67" s="918"/>
      <c r="F67" s="912"/>
      <c r="G67" s="1446" t="s">
        <v>1815</v>
      </c>
      <c r="H67" s="1447"/>
      <c r="I67" s="1447"/>
      <c r="J67" s="1447"/>
      <c r="K67" s="1447"/>
      <c r="L67" s="1448"/>
      <c r="M67" s="83" t="s">
        <v>42</v>
      </c>
      <c r="N67" s="328">
        <v>56</v>
      </c>
      <c r="O67" s="105" t="s">
        <v>158</v>
      </c>
      <c r="P67" s="343">
        <v>76</v>
      </c>
      <c r="Q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67="","未入力あり","✔"),""))</f>
        <v>✔</v>
      </c>
      <c r="R67" s="352"/>
      <c r="S67" s="963"/>
      <c r="T67" s="212"/>
      <c r="U67" s="1256"/>
      <c r="W67" s="82"/>
    </row>
    <row r="68" spans="1:23" ht="27.75" customHeight="1" thickBot="1" x14ac:dyDescent="0.2">
      <c r="A68" s="176"/>
      <c r="B68" s="935"/>
      <c r="C68" s="918"/>
      <c r="D68" s="918"/>
      <c r="E68" s="908" t="s">
        <v>89</v>
      </c>
      <c r="F68" s="1447" t="s">
        <v>1329</v>
      </c>
      <c r="G68" s="1447"/>
      <c r="H68" s="1447"/>
      <c r="I68" s="1447"/>
      <c r="J68" s="1447"/>
      <c r="K68" s="1447"/>
      <c r="L68" s="1448"/>
      <c r="M68" s="1128" t="str">
        <f>IF(N20="はい","A",IF(N20="いいえ","-","A／-"))</f>
        <v>-</v>
      </c>
      <c r="N68" s="7" t="s">
        <v>67</v>
      </c>
      <c r="O68" s="354" t="s">
        <v>1273</v>
      </c>
      <c r="P68" s="343">
        <v>77</v>
      </c>
      <c r="Q6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68="","未入力あり","✔"),""))</f>
        <v>✔</v>
      </c>
      <c r="R68" s="352"/>
      <c r="S68" s="1103" t="str">
        <f>IF(AND(M68="A",N68="はい"),"○",IF(AND(M68="A",N68&lt;&gt;""),"×",""))</f>
        <v/>
      </c>
      <c r="T68" s="212"/>
      <c r="U68" s="1256"/>
      <c r="W68" s="82"/>
    </row>
    <row r="69" spans="1:23" ht="11.25" thickBot="1" x14ac:dyDescent="0.2">
      <c r="A69" s="176"/>
      <c r="B69" s="935"/>
      <c r="C69" s="918"/>
      <c r="D69" s="992" t="s">
        <v>1186</v>
      </c>
      <c r="E69" s="993"/>
      <c r="F69" s="927"/>
      <c r="G69" s="171"/>
      <c r="H69" s="174"/>
      <c r="I69" s="174"/>
      <c r="J69" s="174"/>
      <c r="K69" s="174"/>
      <c r="L69" s="174"/>
      <c r="M69" s="95"/>
      <c r="N69" s="156" t="s">
        <v>319</v>
      </c>
      <c r="O69" s="97" t="s">
        <v>319</v>
      </c>
      <c r="P69" s="343">
        <v>78</v>
      </c>
      <c r="S69" s="845"/>
      <c r="T69" s="212"/>
      <c r="U69" s="1256"/>
      <c r="W69" s="82"/>
    </row>
    <row r="70" spans="1:23" ht="37.15" customHeight="1" thickBot="1" x14ac:dyDescent="0.2">
      <c r="A70" s="176"/>
      <c r="B70" s="935"/>
      <c r="C70" s="918"/>
      <c r="D70" s="918"/>
      <c r="E70" s="908" t="s">
        <v>167</v>
      </c>
      <c r="F70" s="1447" t="s">
        <v>1259</v>
      </c>
      <c r="G70" s="1447"/>
      <c r="H70" s="1447"/>
      <c r="I70" s="1447"/>
      <c r="J70" s="1447"/>
      <c r="K70" s="1447"/>
      <c r="L70" s="1448"/>
      <c r="M70" s="83" t="s">
        <v>123</v>
      </c>
      <c r="N70" s="7" t="s">
        <v>1891</v>
      </c>
      <c r="O70" s="153" t="s">
        <v>431</v>
      </c>
      <c r="P70" s="343">
        <v>79</v>
      </c>
      <c r="Q70" s="344" t="str">
        <f t="shared" ref="Q70:Q73" si="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70="","未入力あり","✔"),""))</f>
        <v>✔</v>
      </c>
      <c r="R70" s="352"/>
      <c r="S70" s="344" t="str">
        <f>IF(N70="","",IF(N70="はい","○","×"))</f>
        <v>○</v>
      </c>
      <c r="T70" s="212"/>
      <c r="U70" s="1256"/>
      <c r="W70" s="82"/>
    </row>
    <row r="71" spans="1:23" ht="18.75" customHeight="1" thickBot="1" x14ac:dyDescent="0.2">
      <c r="A71" s="176"/>
      <c r="B71" s="935"/>
      <c r="C71" s="918"/>
      <c r="D71" s="918"/>
      <c r="E71" s="908" t="s">
        <v>315</v>
      </c>
      <c r="F71" s="1447" t="s">
        <v>1187</v>
      </c>
      <c r="G71" s="1447"/>
      <c r="H71" s="1447"/>
      <c r="I71" s="1447"/>
      <c r="J71" s="1447"/>
      <c r="K71" s="1447"/>
      <c r="L71" s="1448"/>
      <c r="M71" s="83" t="s">
        <v>123</v>
      </c>
      <c r="N71" s="7" t="s">
        <v>1891</v>
      </c>
      <c r="O71" s="153" t="s">
        <v>431</v>
      </c>
      <c r="P71" s="343">
        <v>80</v>
      </c>
      <c r="Q71" s="344" t="str">
        <f t="shared" si="5"/>
        <v>✔</v>
      </c>
      <c r="R71" s="352"/>
      <c r="S71" s="344" t="str">
        <f>IF(N71="","",IF(N71="はい","○","×"))</f>
        <v>○</v>
      </c>
      <c r="T71" s="212"/>
      <c r="U71" s="1256"/>
      <c r="W71" s="82"/>
    </row>
    <row r="72" spans="1:23" ht="18.75" customHeight="1" thickBot="1" x14ac:dyDescent="0.2">
      <c r="A72" s="176"/>
      <c r="B72" s="935"/>
      <c r="C72" s="918"/>
      <c r="D72" s="918"/>
      <c r="E72" s="913" t="s">
        <v>160</v>
      </c>
      <c r="F72" s="1458" t="s">
        <v>1188</v>
      </c>
      <c r="G72" s="1447"/>
      <c r="H72" s="1447"/>
      <c r="I72" s="1447"/>
      <c r="J72" s="1447"/>
      <c r="K72" s="1447"/>
      <c r="L72" s="1448"/>
      <c r="M72" s="83" t="s">
        <v>123</v>
      </c>
      <c r="N72" s="7" t="s">
        <v>1891</v>
      </c>
      <c r="O72" s="153" t="s">
        <v>431</v>
      </c>
      <c r="P72" s="343">
        <v>81</v>
      </c>
      <c r="Q72" s="344" t="str">
        <f t="shared" si="5"/>
        <v>✔</v>
      </c>
      <c r="R72" s="352"/>
      <c r="S72" s="344" t="str">
        <f>IF(N72="","",IF(N72="はい","○","×"))</f>
        <v>○</v>
      </c>
      <c r="T72" s="212"/>
      <c r="U72" s="1256"/>
      <c r="W72" s="82"/>
    </row>
    <row r="73" spans="1:23" ht="41.25" customHeight="1" x14ac:dyDescent="0.15">
      <c r="A73" s="176"/>
      <c r="B73" s="935"/>
      <c r="C73" s="918"/>
      <c r="D73" s="918"/>
      <c r="E73" s="910" t="s">
        <v>171</v>
      </c>
      <c r="F73" s="1447" t="s">
        <v>1606</v>
      </c>
      <c r="G73" s="1447"/>
      <c r="H73" s="1447"/>
      <c r="I73" s="1447"/>
      <c r="J73" s="1447"/>
      <c r="K73" s="1447"/>
      <c r="L73" s="1448"/>
      <c r="M73" s="1128" t="str">
        <f>IF(N20="はい","A",IF(N20="いいえ","-","A／-"))</f>
        <v>-</v>
      </c>
      <c r="N73" s="8" t="s">
        <v>67</v>
      </c>
      <c r="O73" s="191" t="s">
        <v>1323</v>
      </c>
      <c r="P73" s="343">
        <v>82</v>
      </c>
      <c r="Q73" s="344" t="str">
        <f t="shared" si="5"/>
        <v>✔</v>
      </c>
      <c r="R73" s="352"/>
      <c r="S73" s="1103" t="str">
        <f>IF(AND(M73="A",N73="はい"),"○",IF(AND(M73="A",N73&lt;&gt;""),"×",""))</f>
        <v/>
      </c>
      <c r="T73" s="212"/>
      <c r="U73" s="1256"/>
      <c r="W73" s="82"/>
    </row>
    <row r="74" spans="1:23" ht="11.25" thickBot="1" x14ac:dyDescent="0.2">
      <c r="A74" s="176"/>
      <c r="B74" s="935"/>
      <c r="C74" s="918"/>
      <c r="D74" s="992" t="s">
        <v>272</v>
      </c>
      <c r="E74" s="993"/>
      <c r="F74" s="927"/>
      <c r="G74" s="987"/>
      <c r="H74" s="988"/>
      <c r="I74" s="174"/>
      <c r="J74" s="174"/>
      <c r="K74" s="174"/>
      <c r="L74" s="174"/>
      <c r="M74" s="95"/>
      <c r="N74" s="156"/>
      <c r="O74" s="97" t="s">
        <v>319</v>
      </c>
      <c r="P74" s="343">
        <v>86</v>
      </c>
      <c r="S74" s="845"/>
      <c r="T74" s="212"/>
      <c r="U74" s="1256"/>
      <c r="W74" s="82"/>
    </row>
    <row r="75" spans="1:23" ht="18.75" customHeight="1" thickBot="1" x14ac:dyDescent="0.2">
      <c r="A75" s="176"/>
      <c r="B75" s="935"/>
      <c r="C75" s="918"/>
      <c r="D75" s="918"/>
      <c r="E75" s="908" t="s">
        <v>167</v>
      </c>
      <c r="F75" s="1458" t="s">
        <v>664</v>
      </c>
      <c r="G75" s="1458"/>
      <c r="H75" s="1458"/>
      <c r="I75" s="1458"/>
      <c r="J75" s="1458"/>
      <c r="K75" s="1458"/>
      <c r="L75" s="1459"/>
      <c r="M75" s="99" t="s">
        <v>123</v>
      </c>
      <c r="N75" s="7" t="s">
        <v>1891</v>
      </c>
      <c r="O75" s="153" t="s">
        <v>431</v>
      </c>
      <c r="P75" s="343">
        <v>87</v>
      </c>
      <c r="Q7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75="","未入力あり","✔"),""))</f>
        <v>✔</v>
      </c>
      <c r="R75" s="352"/>
      <c r="S75" s="344" t="str">
        <f>IF(N75="","",IF(N75="はい","○","×"))</f>
        <v>○</v>
      </c>
      <c r="T75" s="212"/>
      <c r="U75" s="1256"/>
      <c r="W75" s="82"/>
    </row>
    <row r="76" spans="1:23" ht="18.75" customHeight="1" thickBot="1" x14ac:dyDescent="0.2">
      <c r="A76" s="176"/>
      <c r="B76" s="935"/>
      <c r="C76" s="918"/>
      <c r="D76" s="918"/>
      <c r="E76" s="908" t="s">
        <v>315</v>
      </c>
      <c r="F76" s="1447" t="s">
        <v>1353</v>
      </c>
      <c r="G76" s="1447"/>
      <c r="H76" s="1447"/>
      <c r="I76" s="1447"/>
      <c r="J76" s="1447"/>
      <c r="K76" s="1447"/>
      <c r="L76" s="1448"/>
      <c r="M76" s="104" t="s">
        <v>897</v>
      </c>
      <c r="N76" s="7" t="s">
        <v>1891</v>
      </c>
      <c r="O76" s="153" t="s">
        <v>431</v>
      </c>
      <c r="P76" s="343">
        <v>88</v>
      </c>
      <c r="Q7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76="","未入力あり","✔"),""))</f>
        <v>✔</v>
      </c>
      <c r="R76" s="352"/>
      <c r="S76" s="344" t="str">
        <f>IF(N76="","",IF(N76="はい","○","×"))</f>
        <v>○</v>
      </c>
      <c r="T76" s="212"/>
      <c r="U76" s="1256"/>
      <c r="W76" s="82"/>
    </row>
    <row r="77" spans="1:23" ht="18.75" customHeight="1" thickBot="1" x14ac:dyDescent="0.2">
      <c r="A77" s="176"/>
      <c r="B77" s="935"/>
      <c r="C77" s="918"/>
      <c r="D77" s="918"/>
      <c r="E77" s="926" t="s">
        <v>160</v>
      </c>
      <c r="F77" s="1458" t="s">
        <v>1354</v>
      </c>
      <c r="G77" s="1458"/>
      <c r="H77" s="1458"/>
      <c r="I77" s="1458"/>
      <c r="J77" s="1458"/>
      <c r="K77" s="1458"/>
      <c r="L77" s="1458"/>
      <c r="M77" s="121"/>
      <c r="N77" s="102"/>
      <c r="O77" s="357"/>
      <c r="P77" s="343">
        <v>89</v>
      </c>
      <c r="S77" s="1089"/>
      <c r="T77" s="212"/>
      <c r="U77" s="1256"/>
      <c r="W77" s="82"/>
    </row>
    <row r="78" spans="1:23" ht="27" customHeight="1" thickBot="1" x14ac:dyDescent="0.2">
      <c r="A78" s="176"/>
      <c r="B78" s="935"/>
      <c r="C78" s="918"/>
      <c r="D78" s="918"/>
      <c r="E78" s="918"/>
      <c r="F78" s="916" t="s">
        <v>63</v>
      </c>
      <c r="G78" s="1451" t="s">
        <v>1452</v>
      </c>
      <c r="H78" s="1452"/>
      <c r="I78" s="1452"/>
      <c r="J78" s="1452"/>
      <c r="K78" s="1452"/>
      <c r="L78" s="1456"/>
      <c r="M78" s="83" t="s">
        <v>65</v>
      </c>
      <c r="N78" s="7" t="s">
        <v>1891</v>
      </c>
      <c r="O78" s="153" t="s">
        <v>431</v>
      </c>
      <c r="P78" s="343">
        <v>90</v>
      </c>
      <c r="Q78" s="344" t="str">
        <f t="shared" ref="Q78:Q84" si="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78="","未入力あり","✔"),""))</f>
        <v>✔</v>
      </c>
      <c r="R78" s="352"/>
      <c r="S78" s="344" t="str">
        <f t="shared" ref="S78:S84" si="7">IF(N78="","",IF(N78="はい","○","×"))</f>
        <v>○</v>
      </c>
      <c r="T78" s="212"/>
      <c r="U78" s="1256"/>
      <c r="W78" s="82"/>
    </row>
    <row r="79" spans="1:23" ht="27" customHeight="1" thickBot="1" x14ac:dyDescent="0.2">
      <c r="A79" s="176"/>
      <c r="B79" s="935"/>
      <c r="C79" s="918"/>
      <c r="D79" s="918"/>
      <c r="E79" s="918"/>
      <c r="F79" s="916" t="s">
        <v>274</v>
      </c>
      <c r="G79" s="1458" t="s">
        <v>666</v>
      </c>
      <c r="H79" s="1447"/>
      <c r="I79" s="1447"/>
      <c r="J79" s="1447"/>
      <c r="K79" s="1447"/>
      <c r="L79" s="1448"/>
      <c r="M79" s="83" t="s">
        <v>33</v>
      </c>
      <c r="N79" s="7" t="s">
        <v>1891</v>
      </c>
      <c r="O79" s="153" t="s">
        <v>431</v>
      </c>
      <c r="P79" s="343">
        <v>91</v>
      </c>
      <c r="Q79" s="344" t="str">
        <f t="shared" si="6"/>
        <v>✔</v>
      </c>
      <c r="R79" s="352"/>
      <c r="S79" s="344" t="str">
        <f t="shared" si="7"/>
        <v>○</v>
      </c>
      <c r="T79" s="212"/>
      <c r="U79" s="1256"/>
      <c r="W79" s="82"/>
    </row>
    <row r="80" spans="1:23" ht="24" customHeight="1" thickBot="1" x14ac:dyDescent="0.2">
      <c r="A80" s="176"/>
      <c r="B80" s="935"/>
      <c r="C80" s="918"/>
      <c r="D80" s="918"/>
      <c r="E80" s="918"/>
      <c r="F80" s="918"/>
      <c r="G80" s="1000"/>
      <c r="H80" s="1452" t="s">
        <v>1529</v>
      </c>
      <c r="I80" s="1452"/>
      <c r="J80" s="1452"/>
      <c r="K80" s="1452"/>
      <c r="L80" s="1456"/>
      <c r="M80" s="83" t="s">
        <v>34</v>
      </c>
      <c r="N80" s="7" t="s">
        <v>1891</v>
      </c>
      <c r="O80" s="153" t="s">
        <v>431</v>
      </c>
      <c r="P80" s="343">
        <v>92</v>
      </c>
      <c r="Q80" s="344" t="str">
        <f t="shared" si="6"/>
        <v>✔</v>
      </c>
      <c r="R80" s="352"/>
      <c r="S80" s="344" t="str">
        <f t="shared" si="7"/>
        <v>○</v>
      </c>
      <c r="T80" s="212"/>
      <c r="U80" s="1256"/>
      <c r="W80" s="82"/>
    </row>
    <row r="81" spans="1:23" ht="27" customHeight="1" thickBot="1" x14ac:dyDescent="0.2">
      <c r="A81" s="176"/>
      <c r="B81" s="935"/>
      <c r="C81" s="918"/>
      <c r="D81" s="918"/>
      <c r="E81" s="918"/>
      <c r="F81" s="916" t="s">
        <v>423</v>
      </c>
      <c r="G81" s="1451" t="s">
        <v>1453</v>
      </c>
      <c r="H81" s="1452"/>
      <c r="I81" s="1452"/>
      <c r="J81" s="1452"/>
      <c r="K81" s="1452"/>
      <c r="L81" s="1456"/>
      <c r="M81" s="83" t="s">
        <v>33</v>
      </c>
      <c r="N81" s="7" t="s">
        <v>1891</v>
      </c>
      <c r="O81" s="153" t="s">
        <v>431</v>
      </c>
      <c r="P81" s="343">
        <v>93</v>
      </c>
      <c r="Q81" s="344" t="str">
        <f t="shared" si="6"/>
        <v>✔</v>
      </c>
      <c r="R81" s="352"/>
      <c r="S81" s="344" t="str">
        <f t="shared" si="7"/>
        <v>○</v>
      </c>
      <c r="T81" s="212"/>
      <c r="U81" s="1256"/>
      <c r="W81" s="82"/>
    </row>
    <row r="82" spans="1:23" ht="26.25" customHeight="1" thickBot="1" x14ac:dyDescent="0.2">
      <c r="A82" s="176"/>
      <c r="B82" s="935"/>
      <c r="C82" s="918"/>
      <c r="D82" s="918"/>
      <c r="E82" s="918"/>
      <c r="F82" s="909" t="s">
        <v>424</v>
      </c>
      <c r="G82" s="1447" t="s">
        <v>667</v>
      </c>
      <c r="H82" s="1447"/>
      <c r="I82" s="1447"/>
      <c r="J82" s="1447"/>
      <c r="K82" s="1447"/>
      <c r="L82" s="1448"/>
      <c r="M82" s="83" t="s">
        <v>33</v>
      </c>
      <c r="N82" s="7" t="s">
        <v>1891</v>
      </c>
      <c r="O82" s="153" t="s">
        <v>431</v>
      </c>
      <c r="P82" s="343">
        <v>94</v>
      </c>
      <c r="Q82" s="344" t="str">
        <f t="shared" si="6"/>
        <v>✔</v>
      </c>
      <c r="R82" s="352"/>
      <c r="S82" s="344" t="str">
        <f t="shared" si="7"/>
        <v>○</v>
      </c>
      <c r="T82" s="212"/>
      <c r="U82" s="1256"/>
      <c r="W82" s="82"/>
    </row>
    <row r="83" spans="1:23" ht="26.25" customHeight="1" thickBot="1" x14ac:dyDescent="0.2">
      <c r="A83" s="176"/>
      <c r="B83" s="935"/>
      <c r="C83" s="918"/>
      <c r="D83" s="918"/>
      <c r="E83" s="918"/>
      <c r="F83" s="909" t="s">
        <v>669</v>
      </c>
      <c r="G83" s="1447" t="s">
        <v>668</v>
      </c>
      <c r="H83" s="1447"/>
      <c r="I83" s="1447"/>
      <c r="J83" s="1447"/>
      <c r="K83" s="1447"/>
      <c r="L83" s="1448"/>
      <c r="M83" s="83" t="s">
        <v>33</v>
      </c>
      <c r="N83" s="7" t="s">
        <v>1891</v>
      </c>
      <c r="O83" s="153" t="s">
        <v>431</v>
      </c>
      <c r="P83" s="343">
        <v>95</v>
      </c>
      <c r="Q83" s="344" t="str">
        <f t="shared" si="6"/>
        <v>✔</v>
      </c>
      <c r="R83" s="352"/>
      <c r="S83" s="344" t="str">
        <f t="shared" si="7"/>
        <v>○</v>
      </c>
      <c r="T83" s="212"/>
      <c r="U83" s="1256"/>
      <c r="W83" s="82"/>
    </row>
    <row r="84" spans="1:23" ht="48" customHeight="1" thickBot="1" x14ac:dyDescent="0.2">
      <c r="A84" s="176"/>
      <c r="B84" s="935"/>
      <c r="C84" s="918"/>
      <c r="D84" s="918"/>
      <c r="E84" s="916" t="s">
        <v>47</v>
      </c>
      <c r="F84" s="1451" t="s">
        <v>1454</v>
      </c>
      <c r="G84" s="1452"/>
      <c r="H84" s="1452"/>
      <c r="I84" s="1452"/>
      <c r="J84" s="1452"/>
      <c r="K84" s="1452"/>
      <c r="L84" s="1456"/>
      <c r="M84" s="117" t="s">
        <v>123</v>
      </c>
      <c r="N84" s="7" t="s">
        <v>1891</v>
      </c>
      <c r="O84" s="190" t="s">
        <v>431</v>
      </c>
      <c r="P84" s="343">
        <v>96</v>
      </c>
      <c r="Q84" s="344" t="str">
        <f t="shared" si="6"/>
        <v>✔</v>
      </c>
      <c r="R84" s="352"/>
      <c r="S84" s="344" t="str">
        <f t="shared" si="7"/>
        <v>○</v>
      </c>
      <c r="T84" s="212"/>
      <c r="U84" s="1256"/>
      <c r="W84" s="82"/>
    </row>
    <row r="85" spans="1:23" ht="13.5" customHeight="1" thickBot="1" x14ac:dyDescent="0.2">
      <c r="A85" s="176"/>
      <c r="B85" s="935"/>
      <c r="C85" s="918"/>
      <c r="D85" s="918"/>
      <c r="E85" s="918"/>
      <c r="F85" s="911"/>
      <c r="G85" s="1457" t="s">
        <v>1676</v>
      </c>
      <c r="H85" s="1458"/>
      <c r="I85" s="1458"/>
      <c r="J85" s="1458"/>
      <c r="K85" s="1458"/>
      <c r="L85" s="1459"/>
      <c r="M85" s="104" t="s">
        <v>125</v>
      </c>
      <c r="N85" s="1295" t="s">
        <v>189</v>
      </c>
      <c r="O85" s="358"/>
      <c r="P85" s="343">
        <v>97</v>
      </c>
      <c r="S85" s="963"/>
      <c r="T85" s="212"/>
      <c r="U85" s="1256"/>
      <c r="W85" s="82"/>
    </row>
    <row r="86" spans="1:23" ht="29.45" customHeight="1" thickBot="1" x14ac:dyDescent="0.2">
      <c r="A86" s="176"/>
      <c r="B86" s="935"/>
      <c r="C86" s="918"/>
      <c r="D86" s="918"/>
      <c r="E86" s="909" t="s">
        <v>89</v>
      </c>
      <c r="F86" s="1447" t="s">
        <v>670</v>
      </c>
      <c r="G86" s="1447"/>
      <c r="H86" s="1447"/>
      <c r="I86" s="1447"/>
      <c r="J86" s="1447"/>
      <c r="K86" s="1447"/>
      <c r="L86" s="1448"/>
      <c r="M86" s="83" t="s">
        <v>123</v>
      </c>
      <c r="N86" s="7" t="s">
        <v>1891</v>
      </c>
      <c r="O86" s="153" t="s">
        <v>431</v>
      </c>
      <c r="P86" s="343">
        <v>98</v>
      </c>
      <c r="Q8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86="","未入力あり","✔"),""))</f>
        <v>✔</v>
      </c>
      <c r="R86" s="352"/>
      <c r="S86" s="344" t="str">
        <f>IF(N86="","",IF(N86="はい","○","×"))</f>
        <v>○</v>
      </c>
      <c r="T86" s="212"/>
      <c r="U86" s="1256"/>
      <c r="W86" s="82"/>
    </row>
    <row r="87" spans="1:23" ht="13.9" customHeight="1" thickBot="1" x14ac:dyDescent="0.2">
      <c r="A87" s="176"/>
      <c r="B87" s="935"/>
      <c r="C87" s="918"/>
      <c r="D87" s="918"/>
      <c r="E87" s="916" t="s">
        <v>671</v>
      </c>
      <c r="F87" s="1447" t="s">
        <v>902</v>
      </c>
      <c r="G87" s="1447"/>
      <c r="H87" s="1447"/>
      <c r="I87" s="1447"/>
      <c r="J87" s="1447"/>
      <c r="K87" s="1447"/>
      <c r="L87" s="1447"/>
      <c r="M87" s="121"/>
      <c r="N87" s="432"/>
      <c r="O87" s="357"/>
      <c r="P87" s="343">
        <v>99</v>
      </c>
      <c r="S87" s="1089"/>
      <c r="T87" s="212"/>
      <c r="U87" s="1256"/>
      <c r="W87" s="82"/>
    </row>
    <row r="88" spans="1:23" ht="18.75" customHeight="1" thickBot="1" x14ac:dyDescent="0.2">
      <c r="A88" s="176"/>
      <c r="B88" s="935"/>
      <c r="C88" s="918"/>
      <c r="D88" s="918"/>
      <c r="E88" s="935"/>
      <c r="F88" s="173" t="s">
        <v>273</v>
      </c>
      <c r="G88" s="1458" t="s">
        <v>491</v>
      </c>
      <c r="H88" s="1458"/>
      <c r="I88" s="1458"/>
      <c r="J88" s="1458"/>
      <c r="K88" s="1458"/>
      <c r="L88" s="1459"/>
      <c r="M88" s="83" t="s">
        <v>123</v>
      </c>
      <c r="N88" s="7" t="s">
        <v>1891</v>
      </c>
      <c r="O88" s="153" t="s">
        <v>431</v>
      </c>
      <c r="P88" s="343">
        <v>100</v>
      </c>
      <c r="Q88" s="344" t="str">
        <f t="shared" ref="Q88:Q95" si="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88="","未入力あり","✔"),""))</f>
        <v>✔</v>
      </c>
      <c r="R88" s="352"/>
      <c r="S88" s="344" t="str">
        <f t="shared" ref="S88:S94" si="9">IF(N88="","",IF(N88="はい","○","×"))</f>
        <v>○</v>
      </c>
      <c r="T88" s="212"/>
      <c r="U88" s="1256"/>
      <c r="W88" s="82"/>
    </row>
    <row r="89" spans="1:23" ht="18.75" customHeight="1" thickBot="1" x14ac:dyDescent="0.2">
      <c r="A89" s="176"/>
      <c r="B89" s="935"/>
      <c r="C89" s="918"/>
      <c r="D89" s="918"/>
      <c r="E89" s="935"/>
      <c r="F89" s="173" t="s">
        <v>274</v>
      </c>
      <c r="G89" s="1458" t="s">
        <v>1355</v>
      </c>
      <c r="H89" s="1458"/>
      <c r="I89" s="1458"/>
      <c r="J89" s="1458"/>
      <c r="K89" s="1458"/>
      <c r="L89" s="1459"/>
      <c r="M89" s="83" t="s">
        <v>123</v>
      </c>
      <c r="N89" s="7" t="s">
        <v>1891</v>
      </c>
      <c r="O89" s="153" t="s">
        <v>431</v>
      </c>
      <c r="P89" s="343">
        <v>101</v>
      </c>
      <c r="Q89" s="344" t="str">
        <f t="shared" si="8"/>
        <v>✔</v>
      </c>
      <c r="R89" s="352"/>
      <c r="S89" s="344" t="str">
        <f t="shared" si="9"/>
        <v>○</v>
      </c>
      <c r="T89" s="212"/>
      <c r="U89" s="1256"/>
      <c r="W89" s="82"/>
    </row>
    <row r="90" spans="1:23" ht="38.25" customHeight="1" thickBot="1" x14ac:dyDescent="0.2">
      <c r="A90" s="176"/>
      <c r="B90" s="935"/>
      <c r="C90" s="918"/>
      <c r="D90" s="918"/>
      <c r="E90" s="935"/>
      <c r="F90" s="929" t="s">
        <v>275</v>
      </c>
      <c r="G90" s="1447" t="s">
        <v>492</v>
      </c>
      <c r="H90" s="1447"/>
      <c r="I90" s="1447"/>
      <c r="J90" s="1447"/>
      <c r="K90" s="1447"/>
      <c r="L90" s="1448"/>
      <c r="M90" s="193" t="s">
        <v>34</v>
      </c>
      <c r="N90" s="7" t="s">
        <v>1891</v>
      </c>
      <c r="O90" s="153" t="s">
        <v>431</v>
      </c>
      <c r="P90" s="343">
        <v>102</v>
      </c>
      <c r="Q90" s="344" t="str">
        <f t="shared" si="8"/>
        <v>✔</v>
      </c>
      <c r="R90" s="352"/>
      <c r="S90" s="344" t="str">
        <f t="shared" si="9"/>
        <v>○</v>
      </c>
      <c r="T90" s="212"/>
      <c r="U90" s="1256"/>
      <c r="W90" s="82"/>
    </row>
    <row r="91" spans="1:23" ht="13.5" customHeight="1" thickBot="1" x14ac:dyDescent="0.2">
      <c r="A91" s="176"/>
      <c r="B91" s="935"/>
      <c r="C91" s="918"/>
      <c r="D91" s="918"/>
      <c r="E91" s="916" t="s">
        <v>672</v>
      </c>
      <c r="F91" s="1458" t="s">
        <v>1434</v>
      </c>
      <c r="G91" s="1458"/>
      <c r="H91" s="1458"/>
      <c r="I91" s="1458"/>
      <c r="J91" s="1458"/>
      <c r="K91" s="1458"/>
      <c r="L91" s="1459"/>
      <c r="M91" s="83" t="s">
        <v>33</v>
      </c>
      <c r="N91" s="7" t="s">
        <v>1891</v>
      </c>
      <c r="O91" s="191" t="s">
        <v>431</v>
      </c>
      <c r="P91" s="343">
        <v>103</v>
      </c>
      <c r="Q91" s="344" t="str">
        <f t="shared" si="8"/>
        <v>✔</v>
      </c>
      <c r="R91" s="352"/>
      <c r="S91" s="344" t="str">
        <f t="shared" si="9"/>
        <v>○</v>
      </c>
      <c r="T91" s="212"/>
      <c r="U91" s="1256"/>
      <c r="W91" s="82"/>
    </row>
    <row r="92" spans="1:23" ht="27" customHeight="1" thickBot="1" x14ac:dyDescent="0.2">
      <c r="A92" s="176"/>
      <c r="B92" s="935"/>
      <c r="C92" s="918"/>
      <c r="D92" s="918"/>
      <c r="E92" s="916" t="s">
        <v>83</v>
      </c>
      <c r="F92" s="1451" t="s">
        <v>1455</v>
      </c>
      <c r="G92" s="1451"/>
      <c r="H92" s="1451"/>
      <c r="I92" s="1451"/>
      <c r="J92" s="1451"/>
      <c r="K92" s="1451"/>
      <c r="L92" s="1474"/>
      <c r="M92" s="83" t="s">
        <v>65</v>
      </c>
      <c r="N92" s="7" t="s">
        <v>1891</v>
      </c>
      <c r="O92" s="191" t="s">
        <v>431</v>
      </c>
      <c r="P92" s="343">
        <v>104</v>
      </c>
      <c r="Q92" s="344" t="str">
        <f t="shared" si="8"/>
        <v>✔</v>
      </c>
      <c r="R92" s="352"/>
      <c r="S92" s="344" t="str">
        <f t="shared" si="9"/>
        <v>○</v>
      </c>
      <c r="T92" s="212"/>
      <c r="U92" s="1256"/>
      <c r="W92" s="82"/>
    </row>
    <row r="93" spans="1:23" ht="18.75" customHeight="1" thickBot="1" x14ac:dyDescent="0.2">
      <c r="A93" s="176"/>
      <c r="B93" s="935"/>
      <c r="C93" s="918"/>
      <c r="D93" s="918"/>
      <c r="E93" s="910" t="s">
        <v>84</v>
      </c>
      <c r="F93" s="1447" t="s">
        <v>493</v>
      </c>
      <c r="G93" s="1447"/>
      <c r="H93" s="1447"/>
      <c r="I93" s="1447"/>
      <c r="J93" s="1447"/>
      <c r="K93" s="1447"/>
      <c r="L93" s="1448"/>
      <c r="M93" s="116" t="s">
        <v>123</v>
      </c>
      <c r="N93" s="7" t="s">
        <v>1891</v>
      </c>
      <c r="O93" s="191" t="s">
        <v>431</v>
      </c>
      <c r="P93" s="343">
        <v>106</v>
      </c>
      <c r="Q93" s="344" t="str">
        <f t="shared" si="8"/>
        <v>✔</v>
      </c>
      <c r="R93" s="352"/>
      <c r="S93" s="344" t="str">
        <f t="shared" si="9"/>
        <v>○</v>
      </c>
      <c r="T93" s="212"/>
      <c r="U93" s="1256"/>
      <c r="W93" s="82"/>
    </row>
    <row r="94" spans="1:23" ht="18.75" customHeight="1" thickBot="1" x14ac:dyDescent="0.2">
      <c r="A94" s="176"/>
      <c r="B94" s="935"/>
      <c r="C94" s="918"/>
      <c r="D94" s="918"/>
      <c r="E94" s="926" t="s">
        <v>1241</v>
      </c>
      <c r="F94" s="1458" t="s">
        <v>674</v>
      </c>
      <c r="G94" s="1447"/>
      <c r="H94" s="1447"/>
      <c r="I94" s="1447"/>
      <c r="J94" s="1447"/>
      <c r="K94" s="1447"/>
      <c r="L94" s="1448"/>
      <c r="M94" s="117" t="s">
        <v>123</v>
      </c>
      <c r="N94" s="7" t="s">
        <v>1891</v>
      </c>
      <c r="O94" s="191" t="s">
        <v>431</v>
      </c>
      <c r="P94" s="343">
        <v>107</v>
      </c>
      <c r="Q94" s="344" t="str">
        <f t="shared" si="8"/>
        <v>✔</v>
      </c>
      <c r="R94" s="352"/>
      <c r="S94" s="344" t="str">
        <f t="shared" si="9"/>
        <v>○</v>
      </c>
      <c r="T94" s="212"/>
      <c r="U94" s="1256"/>
      <c r="W94" s="82"/>
    </row>
    <row r="95" spans="1:23" ht="12.75" customHeight="1" thickBot="1" x14ac:dyDescent="0.2">
      <c r="A95" s="176"/>
      <c r="B95" s="935"/>
      <c r="C95" s="918"/>
      <c r="D95" s="918"/>
      <c r="E95" s="918"/>
      <c r="F95" s="911"/>
      <c r="G95" s="1457" t="s">
        <v>1512</v>
      </c>
      <c r="H95" s="1458"/>
      <c r="I95" s="1458"/>
      <c r="J95" s="1458"/>
      <c r="K95" s="1458"/>
      <c r="L95" s="1459"/>
      <c r="M95" s="83" t="s">
        <v>67</v>
      </c>
      <c r="N95" s="7" t="s">
        <v>1892</v>
      </c>
      <c r="O95" s="191" t="s">
        <v>431</v>
      </c>
      <c r="P95" s="343">
        <v>108</v>
      </c>
      <c r="Q95" s="344" t="str">
        <f t="shared" si="8"/>
        <v>✔</v>
      </c>
      <c r="R95" s="352"/>
      <c r="S95" s="963"/>
      <c r="T95" s="212"/>
      <c r="U95" s="1256"/>
      <c r="W95" s="82"/>
    </row>
    <row r="96" spans="1:23" ht="12.75" customHeight="1" thickBot="1" x14ac:dyDescent="0.2">
      <c r="A96" s="176"/>
      <c r="B96" s="935"/>
      <c r="C96" s="918"/>
      <c r="D96" s="918"/>
      <c r="E96" s="918"/>
      <c r="F96" s="911"/>
      <c r="G96" s="1457" t="s">
        <v>1677</v>
      </c>
      <c r="H96" s="1458"/>
      <c r="I96" s="1458"/>
      <c r="J96" s="1458"/>
      <c r="K96" s="1458"/>
      <c r="L96" s="1459"/>
      <c r="M96" s="104" t="s">
        <v>213</v>
      </c>
      <c r="N96" s="1294" t="s">
        <v>190</v>
      </c>
      <c r="O96" s="358"/>
      <c r="P96" s="343">
        <v>109</v>
      </c>
      <c r="S96" s="352"/>
      <c r="T96" s="212"/>
      <c r="U96" s="1256"/>
      <c r="W96" s="82"/>
    </row>
    <row r="97" spans="1:23" ht="19.5" customHeight="1" thickBot="1" x14ac:dyDescent="0.2">
      <c r="A97" s="176"/>
      <c r="B97" s="935"/>
      <c r="C97" s="918"/>
      <c r="D97" s="918"/>
      <c r="E97" s="919"/>
      <c r="F97" s="912"/>
      <c r="G97" s="1457" t="s">
        <v>1333</v>
      </c>
      <c r="H97" s="1458"/>
      <c r="I97" s="1458"/>
      <c r="J97" s="1458"/>
      <c r="K97" s="1458"/>
      <c r="L97" s="1459"/>
      <c r="M97" s="83" t="s">
        <v>124</v>
      </c>
      <c r="N97" s="7" t="s">
        <v>1892</v>
      </c>
      <c r="O97" s="153" t="s">
        <v>431</v>
      </c>
      <c r="P97" s="343">
        <v>110</v>
      </c>
      <c r="Q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97="","未入力あり","✔"),""))</f>
        <v>✔</v>
      </c>
      <c r="R97" s="352"/>
      <c r="S97" s="352"/>
      <c r="T97" s="212"/>
      <c r="U97" s="1256"/>
      <c r="W97" s="82"/>
    </row>
    <row r="98" spans="1:23" ht="11.25" customHeight="1" thickBot="1" x14ac:dyDescent="0.2">
      <c r="A98" s="176"/>
      <c r="B98" s="918"/>
      <c r="C98" s="918"/>
      <c r="D98" s="992" t="s">
        <v>675</v>
      </c>
      <c r="E98" s="993"/>
      <c r="F98" s="923"/>
      <c r="G98" s="171"/>
      <c r="H98" s="174"/>
      <c r="I98" s="174"/>
      <c r="J98" s="174"/>
      <c r="K98" s="174"/>
      <c r="L98" s="174"/>
      <c r="M98" s="95"/>
      <c r="N98" s="96" t="s">
        <v>319</v>
      </c>
      <c r="O98" s="97" t="s">
        <v>319</v>
      </c>
      <c r="P98" s="343">
        <v>111</v>
      </c>
      <c r="S98" s="352"/>
      <c r="T98" s="212"/>
      <c r="U98" s="1256"/>
      <c r="W98" s="82"/>
    </row>
    <row r="99" spans="1:23" ht="42" customHeight="1" thickBot="1" x14ac:dyDescent="0.2">
      <c r="A99" s="176"/>
      <c r="B99" s="918"/>
      <c r="C99" s="918"/>
      <c r="D99" s="918"/>
      <c r="E99" s="926" t="s">
        <v>167</v>
      </c>
      <c r="F99" s="1451" t="s">
        <v>1498</v>
      </c>
      <c r="G99" s="1452"/>
      <c r="H99" s="1452"/>
      <c r="I99" s="1452"/>
      <c r="J99" s="1452"/>
      <c r="K99" s="1452"/>
      <c r="L99" s="1456"/>
      <c r="M99" s="83" t="s">
        <v>126</v>
      </c>
      <c r="N99" s="7" t="s">
        <v>1891</v>
      </c>
      <c r="O99" s="153" t="s">
        <v>431</v>
      </c>
      <c r="P99" s="343">
        <v>112</v>
      </c>
      <c r="Q9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99="","未入力あり","✔"),""))</f>
        <v>✔</v>
      </c>
      <c r="R99" s="352"/>
      <c r="S99" s="344" t="str">
        <f>IF(N99="","",IF(N99="はい","○","×"))</f>
        <v>○</v>
      </c>
      <c r="T99" s="212"/>
      <c r="U99" s="1256"/>
      <c r="W99" s="82"/>
    </row>
    <row r="100" spans="1:23" ht="11.25" customHeight="1" thickBot="1" x14ac:dyDescent="0.2">
      <c r="A100" s="176"/>
      <c r="B100" s="918"/>
      <c r="C100" s="918"/>
      <c r="D100" s="918"/>
      <c r="E100" s="918"/>
      <c r="F100" s="911"/>
      <c r="G100" s="1446" t="s">
        <v>1678</v>
      </c>
      <c r="H100" s="1447"/>
      <c r="I100" s="1447"/>
      <c r="J100" s="1447"/>
      <c r="K100" s="1447"/>
      <c r="L100" s="1448"/>
      <c r="M100" s="104" t="s">
        <v>124</v>
      </c>
      <c r="N100" s="1295" t="s">
        <v>191</v>
      </c>
      <c r="O100" s="359"/>
      <c r="P100" s="343">
        <v>113</v>
      </c>
      <c r="S100" s="963"/>
      <c r="T100" s="212"/>
      <c r="U100" s="1256"/>
      <c r="W100" s="82"/>
    </row>
    <row r="101" spans="1:23" ht="18.75" customHeight="1" thickBot="1" x14ac:dyDescent="0.2">
      <c r="A101" s="176"/>
      <c r="B101" s="918"/>
      <c r="C101" s="918"/>
      <c r="D101" s="918"/>
      <c r="E101" s="910" t="s">
        <v>486</v>
      </c>
      <c r="F101" s="1447" t="s">
        <v>676</v>
      </c>
      <c r="G101" s="1447"/>
      <c r="H101" s="1447"/>
      <c r="I101" s="1447"/>
      <c r="J101" s="1447"/>
      <c r="K101" s="1447"/>
      <c r="L101" s="1448"/>
      <c r="M101" s="83" t="s">
        <v>65</v>
      </c>
      <c r="N101" s="7" t="s">
        <v>1891</v>
      </c>
      <c r="O101" s="153" t="s">
        <v>431</v>
      </c>
      <c r="P101" s="343">
        <v>114</v>
      </c>
      <c r="Q101" s="344" t="str">
        <f t="shared" ref="Q101:Q108" si="10">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101="","未入力あり","✔"),""))</f>
        <v>✔</v>
      </c>
      <c r="R101" s="352"/>
      <c r="S101" s="344" t="str">
        <f t="shared" ref="S101:S108" si="11">IF(N101="","",IF(N101="はい","○","×"))</f>
        <v>○</v>
      </c>
      <c r="T101" s="212"/>
      <c r="U101" s="1256"/>
      <c r="W101" s="82"/>
    </row>
    <row r="102" spans="1:23" ht="18.75" customHeight="1" thickBot="1" x14ac:dyDescent="0.2">
      <c r="A102" s="176"/>
      <c r="B102" s="918"/>
      <c r="C102" s="918"/>
      <c r="D102" s="918"/>
      <c r="E102" s="926" t="s">
        <v>678</v>
      </c>
      <c r="F102" s="1458" t="s">
        <v>677</v>
      </c>
      <c r="G102" s="1458"/>
      <c r="H102" s="1458"/>
      <c r="I102" s="1458"/>
      <c r="J102" s="1458"/>
      <c r="K102" s="1458"/>
      <c r="L102" s="1459"/>
      <c r="M102" s="83" t="s">
        <v>33</v>
      </c>
      <c r="N102" s="7" t="s">
        <v>1891</v>
      </c>
      <c r="O102" s="153" t="s">
        <v>431</v>
      </c>
      <c r="P102" s="343">
        <v>115</v>
      </c>
      <c r="Q102" s="344" t="str">
        <f t="shared" si="10"/>
        <v>✔</v>
      </c>
      <c r="R102" s="352"/>
      <c r="S102" s="344" t="str">
        <f t="shared" si="11"/>
        <v>○</v>
      </c>
      <c r="T102" s="212"/>
      <c r="U102" s="1256"/>
      <c r="W102" s="82"/>
    </row>
    <row r="103" spans="1:23" ht="18.75" customHeight="1" thickBot="1" x14ac:dyDescent="0.2">
      <c r="A103" s="176"/>
      <c r="B103" s="918"/>
      <c r="C103" s="918"/>
      <c r="D103" s="918"/>
      <c r="E103" s="910" t="s">
        <v>47</v>
      </c>
      <c r="F103" s="1447" t="s">
        <v>679</v>
      </c>
      <c r="G103" s="1447"/>
      <c r="H103" s="1447"/>
      <c r="I103" s="1447"/>
      <c r="J103" s="1447"/>
      <c r="K103" s="1447"/>
      <c r="L103" s="1448"/>
      <c r="M103" s="83" t="s">
        <v>1517</v>
      </c>
      <c r="N103" s="7" t="s">
        <v>1891</v>
      </c>
      <c r="O103" s="153" t="s">
        <v>431</v>
      </c>
      <c r="P103" s="343">
        <v>117</v>
      </c>
      <c r="Q103" s="344" t="str">
        <f t="shared" si="10"/>
        <v>✔</v>
      </c>
      <c r="R103" s="352"/>
      <c r="S103" s="344" t="str">
        <f t="shared" si="11"/>
        <v>○</v>
      </c>
      <c r="T103" s="212"/>
      <c r="U103" s="1256"/>
      <c r="W103" s="82"/>
    </row>
    <row r="104" spans="1:23" ht="29.25" customHeight="1" thickBot="1" x14ac:dyDescent="0.2">
      <c r="A104" s="176"/>
      <c r="B104" s="918"/>
      <c r="C104" s="918"/>
      <c r="D104" s="918"/>
      <c r="E104" s="910" t="s">
        <v>89</v>
      </c>
      <c r="F104" s="1447" t="s">
        <v>102</v>
      </c>
      <c r="G104" s="1447"/>
      <c r="H104" s="1447"/>
      <c r="I104" s="1447"/>
      <c r="J104" s="1447"/>
      <c r="K104" s="1447"/>
      <c r="L104" s="1448"/>
      <c r="M104" s="83" t="s">
        <v>123</v>
      </c>
      <c r="N104" s="7" t="s">
        <v>1891</v>
      </c>
      <c r="O104" s="153" t="s">
        <v>431</v>
      </c>
      <c r="P104" s="343">
        <v>118</v>
      </c>
      <c r="Q104" s="344" t="str">
        <f t="shared" si="10"/>
        <v>✔</v>
      </c>
      <c r="R104" s="352"/>
      <c r="S104" s="344" t="str">
        <f t="shared" si="11"/>
        <v>○</v>
      </c>
      <c r="T104" s="212"/>
      <c r="U104" s="1256"/>
      <c r="W104" s="82"/>
    </row>
    <row r="105" spans="1:23" ht="30" customHeight="1" thickBot="1" x14ac:dyDescent="0.2">
      <c r="A105" s="176"/>
      <c r="B105" s="918"/>
      <c r="C105" s="918"/>
      <c r="D105" s="918"/>
      <c r="E105" s="926" t="s">
        <v>163</v>
      </c>
      <c r="F105" s="1458" t="s">
        <v>200</v>
      </c>
      <c r="G105" s="1458"/>
      <c r="H105" s="1458"/>
      <c r="I105" s="1458"/>
      <c r="J105" s="1458"/>
      <c r="K105" s="1458"/>
      <c r="L105" s="1459"/>
      <c r="M105" s="83" t="s">
        <v>123</v>
      </c>
      <c r="N105" s="7" t="s">
        <v>1891</v>
      </c>
      <c r="O105" s="153" t="s">
        <v>431</v>
      </c>
      <c r="P105" s="343">
        <v>119</v>
      </c>
      <c r="Q105" s="344" t="str">
        <f t="shared" si="10"/>
        <v>✔</v>
      </c>
      <c r="R105" s="352"/>
      <c r="S105" s="344" t="str">
        <f t="shared" si="11"/>
        <v>○</v>
      </c>
      <c r="T105" s="212"/>
      <c r="U105" s="1256"/>
      <c r="W105" s="82"/>
    </row>
    <row r="106" spans="1:23" ht="22.5" customHeight="1" thickBot="1" x14ac:dyDescent="0.2">
      <c r="A106" s="176"/>
      <c r="B106" s="918"/>
      <c r="C106" s="918"/>
      <c r="D106" s="918"/>
      <c r="E106" s="910" t="s">
        <v>680</v>
      </c>
      <c r="F106" s="1451" t="s">
        <v>1530</v>
      </c>
      <c r="G106" s="1451"/>
      <c r="H106" s="1451"/>
      <c r="I106" s="1451"/>
      <c r="J106" s="1451"/>
      <c r="K106" s="1451"/>
      <c r="L106" s="1474"/>
      <c r="M106" s="83" t="s">
        <v>33</v>
      </c>
      <c r="N106" s="7" t="s">
        <v>1891</v>
      </c>
      <c r="O106" s="153" t="s">
        <v>431</v>
      </c>
      <c r="P106" s="343">
        <v>121</v>
      </c>
      <c r="Q106" s="344" t="str">
        <f t="shared" si="10"/>
        <v>✔</v>
      </c>
      <c r="R106" s="352"/>
      <c r="S106" s="344" t="str">
        <f t="shared" si="11"/>
        <v>○</v>
      </c>
      <c r="T106" s="212"/>
      <c r="U106" s="1256"/>
      <c r="W106" s="82"/>
    </row>
    <row r="107" spans="1:23" ht="22.5" customHeight="1" thickBot="1" x14ac:dyDescent="0.2">
      <c r="A107" s="176"/>
      <c r="B107" s="918"/>
      <c r="C107" s="918"/>
      <c r="D107" s="918"/>
      <c r="E107" s="926" t="s">
        <v>83</v>
      </c>
      <c r="F107" s="1458" t="s">
        <v>1356</v>
      </c>
      <c r="G107" s="1458"/>
      <c r="H107" s="1458"/>
      <c r="I107" s="1458"/>
      <c r="J107" s="1458"/>
      <c r="K107" s="1458"/>
      <c r="L107" s="1459"/>
      <c r="M107" s="83" t="s">
        <v>33</v>
      </c>
      <c r="N107" s="7" t="s">
        <v>1891</v>
      </c>
      <c r="O107" s="153" t="s">
        <v>431</v>
      </c>
      <c r="P107" s="343">
        <v>122</v>
      </c>
      <c r="Q107" s="344" t="str">
        <f t="shared" si="10"/>
        <v>✔</v>
      </c>
      <c r="R107" s="352"/>
      <c r="S107" s="344" t="str">
        <f t="shared" si="11"/>
        <v>○</v>
      </c>
      <c r="T107" s="212"/>
      <c r="U107" s="1256"/>
      <c r="W107" s="82"/>
    </row>
    <row r="108" spans="1:23" ht="15" customHeight="1" thickBot="1" x14ac:dyDescent="0.2">
      <c r="A108" s="176"/>
      <c r="B108" s="918"/>
      <c r="C108" s="918"/>
      <c r="D108" s="918"/>
      <c r="E108" s="934"/>
      <c r="F108" s="911"/>
      <c r="G108" s="1446" t="s">
        <v>1357</v>
      </c>
      <c r="H108" s="1447"/>
      <c r="I108" s="1447"/>
      <c r="J108" s="1447"/>
      <c r="K108" s="1447"/>
      <c r="L108" s="1448"/>
      <c r="M108" s="83" t="s">
        <v>1517</v>
      </c>
      <c r="N108" s="7" t="s">
        <v>1891</v>
      </c>
      <c r="O108" s="153" t="s">
        <v>431</v>
      </c>
      <c r="P108" s="343">
        <v>123</v>
      </c>
      <c r="Q108" s="344" t="str">
        <f t="shared" si="10"/>
        <v>✔</v>
      </c>
      <c r="R108" s="352"/>
      <c r="S108" s="344" t="str">
        <f t="shared" si="11"/>
        <v>○</v>
      </c>
      <c r="T108" s="212"/>
      <c r="U108" s="1256"/>
      <c r="W108" s="82"/>
    </row>
    <row r="109" spans="1:23" ht="13.5" customHeight="1" thickBot="1" x14ac:dyDescent="0.2">
      <c r="A109" s="176"/>
      <c r="B109" s="918"/>
      <c r="C109" s="918"/>
      <c r="D109" s="992" t="s">
        <v>277</v>
      </c>
      <c r="E109" s="993"/>
      <c r="F109" s="927"/>
      <c r="G109" s="171"/>
      <c r="H109" s="174"/>
      <c r="I109" s="174"/>
      <c r="J109" s="174"/>
      <c r="K109" s="174"/>
      <c r="L109" s="174"/>
      <c r="M109" s="95"/>
      <c r="N109" s="156" t="s">
        <v>319</v>
      </c>
      <c r="O109" s="97" t="s">
        <v>319</v>
      </c>
      <c r="P109" s="343">
        <v>125</v>
      </c>
      <c r="S109" s="352"/>
      <c r="T109" s="212"/>
      <c r="U109" s="1256"/>
      <c r="W109" s="82"/>
    </row>
    <row r="110" spans="1:23" ht="29.25" customHeight="1" thickBot="1" x14ac:dyDescent="0.2">
      <c r="A110" s="176"/>
      <c r="B110" s="918"/>
      <c r="C110" s="918"/>
      <c r="D110" s="918"/>
      <c r="E110" s="926" t="s">
        <v>167</v>
      </c>
      <c r="F110" s="1458" t="s">
        <v>103</v>
      </c>
      <c r="G110" s="1458"/>
      <c r="H110" s="1458"/>
      <c r="I110" s="1458"/>
      <c r="J110" s="1458"/>
      <c r="K110" s="1458"/>
      <c r="L110" s="1459"/>
      <c r="M110" s="83" t="s">
        <v>123</v>
      </c>
      <c r="N110" s="7" t="s">
        <v>1891</v>
      </c>
      <c r="O110" s="153" t="s">
        <v>431</v>
      </c>
      <c r="P110" s="343">
        <v>126</v>
      </c>
      <c r="Q11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110="","未入力あり","✔"),""))</f>
        <v>✔</v>
      </c>
      <c r="R110" s="352"/>
      <c r="S110" s="344" t="str">
        <f>IF(N110="","",IF(N110="はい","○","×"))</f>
        <v>○</v>
      </c>
      <c r="T110" s="212"/>
      <c r="U110" s="1256"/>
      <c r="W110" s="82"/>
    </row>
    <row r="111" spans="1:23" ht="35.25" customHeight="1" thickBot="1" x14ac:dyDescent="0.2">
      <c r="A111" s="176"/>
      <c r="B111" s="918"/>
      <c r="C111" s="918"/>
      <c r="D111" s="918"/>
      <c r="E111" s="918"/>
      <c r="F111" s="911"/>
      <c r="G111" s="1446" t="s">
        <v>1358</v>
      </c>
      <c r="H111" s="1476"/>
      <c r="I111" s="1476"/>
      <c r="J111" s="1476"/>
      <c r="K111" s="1476"/>
      <c r="L111" s="1477"/>
      <c r="M111" s="1128" t="str">
        <f>IF(N20="はい","A",IF(N20="いいえ","-","A／-"))</f>
        <v>-</v>
      </c>
      <c r="N111" s="7" t="s">
        <v>67</v>
      </c>
      <c r="O111" s="153" t="s">
        <v>1324</v>
      </c>
      <c r="P111" s="343">
        <v>129</v>
      </c>
      <c r="Q11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111="","未入力あり","✔"),""))</f>
        <v>✔</v>
      </c>
      <c r="R111" s="352"/>
      <c r="S111" s="1103" t="str">
        <f>IF(AND(M111="A",N111="はい"),"○",IF(AND(M111="A",N111&lt;&gt;""),"×",""))</f>
        <v/>
      </c>
      <c r="T111" s="212"/>
      <c r="U111" s="1256"/>
      <c r="W111" s="82"/>
    </row>
    <row r="112" spans="1:23" ht="29.25" customHeight="1" thickBot="1" x14ac:dyDescent="0.2">
      <c r="A112" s="176"/>
      <c r="B112" s="918"/>
      <c r="C112" s="918"/>
      <c r="D112" s="918"/>
      <c r="E112" s="934" t="s">
        <v>1314</v>
      </c>
      <c r="F112" s="1471" t="s">
        <v>172</v>
      </c>
      <c r="G112" s="1471"/>
      <c r="H112" s="1471"/>
      <c r="I112" s="1471"/>
      <c r="J112" s="1471"/>
      <c r="K112" s="1471"/>
      <c r="L112" s="1494"/>
      <c r="M112" s="83" t="s">
        <v>123</v>
      </c>
      <c r="N112" s="7" t="s">
        <v>1891</v>
      </c>
      <c r="O112" s="153" t="s">
        <v>431</v>
      </c>
      <c r="P112" s="343">
        <v>131</v>
      </c>
      <c r="Q11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112="","未入力あり","✔"),""))</f>
        <v>✔</v>
      </c>
      <c r="R112" s="352"/>
      <c r="S112" s="344" t="str">
        <f>IF(N112="","",IF(N112="はい","○","×"))</f>
        <v>○</v>
      </c>
      <c r="T112" s="212"/>
      <c r="U112" s="1256"/>
      <c r="W112" s="82"/>
    </row>
    <row r="113" spans="1:23" ht="13.5" customHeight="1" x14ac:dyDescent="0.15">
      <c r="A113" s="1051"/>
      <c r="B113" s="935"/>
      <c r="C113" s="168" t="s">
        <v>406</v>
      </c>
      <c r="D113" s="178"/>
      <c r="E113" s="178"/>
      <c r="F113" s="178"/>
      <c r="G113" s="178"/>
      <c r="H113" s="169"/>
      <c r="I113" s="169"/>
      <c r="J113" s="169"/>
      <c r="K113" s="169"/>
      <c r="L113" s="169"/>
      <c r="M113" s="93"/>
      <c r="N113" s="93"/>
      <c r="O113" s="94"/>
      <c r="P113" s="343">
        <v>133</v>
      </c>
      <c r="S113" s="352"/>
      <c r="T113" s="212"/>
      <c r="U113" s="1256"/>
      <c r="W113" s="82"/>
    </row>
    <row r="114" spans="1:23" ht="58.9" customHeight="1" x14ac:dyDescent="0.15">
      <c r="A114" s="176"/>
      <c r="B114" s="918"/>
      <c r="C114" s="935"/>
      <c r="D114" s="1446" t="s">
        <v>681</v>
      </c>
      <c r="E114" s="1447"/>
      <c r="F114" s="1447"/>
      <c r="G114" s="1447"/>
      <c r="H114" s="1447"/>
      <c r="I114" s="1447"/>
      <c r="J114" s="1447"/>
      <c r="K114" s="1447"/>
      <c r="L114" s="1447"/>
      <c r="M114" s="121"/>
      <c r="N114" s="121"/>
      <c r="O114" s="113"/>
      <c r="P114" s="343">
        <v>134</v>
      </c>
      <c r="S114" s="352"/>
      <c r="T114" s="212"/>
      <c r="U114" s="1256"/>
      <c r="W114" s="82"/>
    </row>
    <row r="115" spans="1:23" ht="13.5" customHeight="1" thickBot="1" x14ac:dyDescent="0.2">
      <c r="A115" s="176"/>
      <c r="B115" s="918"/>
      <c r="C115" s="935"/>
      <c r="D115" s="923" t="s">
        <v>295</v>
      </c>
      <c r="E115" s="993"/>
      <c r="F115" s="923"/>
      <c r="G115" s="171"/>
      <c r="H115" s="174"/>
      <c r="I115" s="174"/>
      <c r="J115" s="174"/>
      <c r="K115" s="174"/>
      <c r="L115" s="174"/>
      <c r="M115" s="95"/>
      <c r="N115" s="96" t="s">
        <v>319</v>
      </c>
      <c r="O115" s="97" t="s">
        <v>319</v>
      </c>
      <c r="P115" s="343">
        <v>135</v>
      </c>
      <c r="S115" s="352"/>
      <c r="T115" s="212"/>
      <c r="U115" s="1256"/>
      <c r="W115" s="82"/>
    </row>
    <row r="116" spans="1:23" ht="27" customHeight="1" thickBot="1" x14ac:dyDescent="0.2">
      <c r="A116" s="176"/>
      <c r="B116" s="918"/>
      <c r="C116" s="935"/>
      <c r="D116" s="80"/>
      <c r="E116" s="1486" t="s">
        <v>1520</v>
      </c>
      <c r="F116" s="1487"/>
      <c r="G116" s="1487"/>
      <c r="H116" s="1487"/>
      <c r="I116" s="1487"/>
      <c r="J116" s="1487"/>
      <c r="K116" s="1487"/>
      <c r="L116" s="1488"/>
      <c r="M116" s="1130" t="s">
        <v>1360</v>
      </c>
      <c r="N116" s="7" t="s">
        <v>1892</v>
      </c>
      <c r="O116" s="1118" t="s">
        <v>1359</v>
      </c>
      <c r="P116" s="343">
        <v>136</v>
      </c>
      <c r="Q116" s="344" t="str">
        <f t="shared" ref="Q116:Q123" si="1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116="","未入力あり","✔"),""))</f>
        <v>✔</v>
      </c>
      <c r="R116" s="352"/>
      <c r="S116" s="352"/>
      <c r="T116" s="212"/>
      <c r="U116" s="1256"/>
      <c r="W116" s="82"/>
    </row>
    <row r="117" spans="1:23" ht="27" customHeight="1" thickBot="1" x14ac:dyDescent="0.2">
      <c r="A117" s="176"/>
      <c r="B117" s="918"/>
      <c r="C117" s="935"/>
      <c r="D117" s="80"/>
      <c r="E117" s="917" t="s">
        <v>167</v>
      </c>
      <c r="F117" s="1451" t="s">
        <v>1457</v>
      </c>
      <c r="G117" s="1452"/>
      <c r="H117" s="1452"/>
      <c r="I117" s="1452"/>
      <c r="J117" s="1452"/>
      <c r="K117" s="1452"/>
      <c r="L117" s="1456"/>
      <c r="M117" s="106" t="s">
        <v>52</v>
      </c>
      <c r="N117" s="327">
        <v>75</v>
      </c>
      <c r="O117" s="977" t="s">
        <v>1456</v>
      </c>
      <c r="P117" s="343">
        <v>137</v>
      </c>
      <c r="Q117" s="344" t="str">
        <f t="shared" si="12"/>
        <v>✔</v>
      </c>
      <c r="R117" s="352"/>
      <c r="S117" s="344" t="str">
        <f>IF(N117="","",IF(N117&gt;=1,"○","×"))</f>
        <v>○</v>
      </c>
      <c r="T117" s="212"/>
      <c r="U117" s="1256"/>
      <c r="W117" s="82"/>
    </row>
    <row r="118" spans="1:23" ht="13.5" customHeight="1" thickBot="1" x14ac:dyDescent="0.2">
      <c r="A118" s="176"/>
      <c r="B118" s="918"/>
      <c r="C118" s="935"/>
      <c r="D118" s="80"/>
      <c r="E118" s="913" t="s">
        <v>315</v>
      </c>
      <c r="F118" s="1451" t="s">
        <v>1458</v>
      </c>
      <c r="G118" s="1451"/>
      <c r="H118" s="1451"/>
      <c r="I118" s="1451"/>
      <c r="J118" s="1451"/>
      <c r="K118" s="1451"/>
      <c r="L118" s="1474"/>
      <c r="M118" s="1131" t="str">
        <f>IF(N116="はい","-",(IF(N116="いいえ","A","A／-")))</f>
        <v>A</v>
      </c>
      <c r="N118" s="327">
        <v>4</v>
      </c>
      <c r="O118" s="977" t="s">
        <v>1456</v>
      </c>
      <c r="P118" s="343">
        <v>138</v>
      </c>
      <c r="Q118" s="344" t="str">
        <f t="shared" si="12"/>
        <v>✔</v>
      </c>
      <c r="R118" s="352"/>
      <c r="S118" s="1091" t="str">
        <f>IF(AND(M118="A",N118&gt;=1),"○",IF(OR(M118&lt;&gt;"A",AND(M118="A",N118="")),"","×"))</f>
        <v>○</v>
      </c>
      <c r="T118" s="212"/>
      <c r="U118" s="1256"/>
      <c r="W118" s="82"/>
    </row>
    <row r="119" spans="1:23" ht="13.5" customHeight="1" thickBot="1" x14ac:dyDescent="0.2">
      <c r="A119" s="176"/>
      <c r="B119" s="918"/>
      <c r="C119" s="935"/>
      <c r="D119" s="80"/>
      <c r="E119" s="913" t="s">
        <v>160</v>
      </c>
      <c r="F119" s="1451" t="s">
        <v>1459</v>
      </c>
      <c r="G119" s="1451"/>
      <c r="H119" s="1451"/>
      <c r="I119" s="1451"/>
      <c r="J119" s="1451"/>
      <c r="K119" s="1451"/>
      <c r="L119" s="1474"/>
      <c r="M119" s="1131" t="str">
        <f>IF(N116="はい","-",(IF(N116="いいえ","A","A／-")))</f>
        <v>A</v>
      </c>
      <c r="N119" s="327">
        <v>1</v>
      </c>
      <c r="O119" s="977" t="s">
        <v>1456</v>
      </c>
      <c r="P119" s="343">
        <v>140</v>
      </c>
      <c r="Q119" s="344" t="str">
        <f t="shared" si="12"/>
        <v>✔</v>
      </c>
      <c r="R119" s="352"/>
      <c r="S119" s="1091" t="str">
        <f>IF(AND(M119="A",N119&gt;=1),"○",IF(OR(M119&lt;&gt;"A",AND(M119="A",N119="")),"","×"))</f>
        <v>○</v>
      </c>
      <c r="T119" s="212"/>
      <c r="U119" s="1256"/>
      <c r="W119" s="82"/>
    </row>
    <row r="120" spans="1:23" ht="13.5" customHeight="1" thickBot="1" x14ac:dyDescent="0.2">
      <c r="A120" s="176"/>
      <c r="B120" s="918"/>
      <c r="C120" s="935"/>
      <c r="D120" s="80"/>
      <c r="E120" s="926" t="s">
        <v>121</v>
      </c>
      <c r="F120" s="1451" t="s">
        <v>1460</v>
      </c>
      <c r="G120" s="1452"/>
      <c r="H120" s="1452"/>
      <c r="I120" s="1452"/>
      <c r="J120" s="1452"/>
      <c r="K120" s="1452"/>
      <c r="L120" s="1456"/>
      <c r="M120" s="117" t="s">
        <v>682</v>
      </c>
      <c r="N120" s="327">
        <v>1</v>
      </c>
      <c r="O120" s="977" t="s">
        <v>1456</v>
      </c>
      <c r="P120" s="343">
        <v>141</v>
      </c>
      <c r="Q120" s="344" t="str">
        <f t="shared" si="12"/>
        <v>✔</v>
      </c>
      <c r="R120" s="352"/>
      <c r="S120" s="1091" t="str">
        <f>IF(N120="","",IF(N120&gt;=1,"○","×"))</f>
        <v>○</v>
      </c>
      <c r="T120" s="212"/>
      <c r="U120" s="1256"/>
      <c r="W120" s="82"/>
    </row>
    <row r="121" spans="1:23" ht="13.5" customHeight="1" thickBot="1" x14ac:dyDescent="0.2">
      <c r="A121" s="176"/>
      <c r="B121" s="918"/>
      <c r="C121" s="935"/>
      <c r="D121" s="80"/>
      <c r="E121" s="926" t="s">
        <v>162</v>
      </c>
      <c r="F121" s="1458" t="s">
        <v>1816</v>
      </c>
      <c r="G121" s="1458"/>
      <c r="H121" s="1458"/>
      <c r="I121" s="1458"/>
      <c r="J121" s="1458"/>
      <c r="K121" s="1458"/>
      <c r="L121" s="1459"/>
      <c r="M121" s="117" t="s">
        <v>52</v>
      </c>
      <c r="N121" s="327">
        <v>2</v>
      </c>
      <c r="O121" s="977" t="s">
        <v>1456</v>
      </c>
      <c r="P121" s="343">
        <v>142</v>
      </c>
      <c r="Q121" s="344" t="str">
        <f t="shared" si="12"/>
        <v>✔</v>
      </c>
      <c r="R121" s="352"/>
      <c r="S121" s="344" t="str">
        <f>IF(N121="","",IF(N121&gt;=1,"○","×"))</f>
        <v>○</v>
      </c>
      <c r="T121" s="212"/>
      <c r="U121" s="1256"/>
      <c r="W121" s="82"/>
    </row>
    <row r="122" spans="1:23" ht="13.5" customHeight="1" thickBot="1" x14ac:dyDescent="0.2">
      <c r="A122" s="176"/>
      <c r="B122" s="918"/>
      <c r="C122" s="935"/>
      <c r="D122" s="80"/>
      <c r="E122" s="918"/>
      <c r="F122" s="80"/>
      <c r="G122" s="1022"/>
      <c r="H122" s="1506" t="s">
        <v>1461</v>
      </c>
      <c r="I122" s="1496"/>
      <c r="J122" s="1496"/>
      <c r="K122" s="1496"/>
      <c r="L122" s="1497"/>
      <c r="M122" s="117" t="s">
        <v>419</v>
      </c>
      <c r="N122" s="327">
        <v>1</v>
      </c>
      <c r="O122" s="977" t="s">
        <v>1456</v>
      </c>
      <c r="P122" s="343">
        <v>143</v>
      </c>
      <c r="Q122" s="344" t="str">
        <f t="shared" si="12"/>
        <v>✔</v>
      </c>
      <c r="R122" s="352"/>
      <c r="S122" s="344" t="str">
        <f>IF(N122="","",IF(N122&gt;=1,"○","×"))</f>
        <v>○</v>
      </c>
      <c r="T122" s="212"/>
      <c r="U122" s="1256"/>
      <c r="W122" s="82"/>
    </row>
    <row r="123" spans="1:23" ht="13.5" customHeight="1" thickBot="1" x14ac:dyDescent="0.2">
      <c r="A123" s="176"/>
      <c r="B123" s="918"/>
      <c r="C123" s="935"/>
      <c r="D123" s="80"/>
      <c r="E123" s="918"/>
      <c r="F123" s="911"/>
      <c r="G123" s="1470" t="s">
        <v>1531</v>
      </c>
      <c r="H123" s="1452"/>
      <c r="I123" s="1452"/>
      <c r="J123" s="1452"/>
      <c r="K123" s="1452"/>
      <c r="L123" s="1456"/>
      <c r="M123" s="117" t="s">
        <v>419</v>
      </c>
      <c r="N123" s="7" t="s">
        <v>1891</v>
      </c>
      <c r="O123" s="153" t="s">
        <v>431</v>
      </c>
      <c r="P123" s="343">
        <v>144</v>
      </c>
      <c r="Q123" s="344" t="str">
        <f t="shared" si="12"/>
        <v>✔</v>
      </c>
      <c r="R123" s="352"/>
      <c r="S123" s="344" t="str">
        <f>IF(N123="","",IF(N123="はい","○","×"))</f>
        <v>○</v>
      </c>
      <c r="T123" s="212"/>
      <c r="U123" s="1256"/>
      <c r="W123" s="82"/>
    </row>
    <row r="124" spans="1:23" ht="13.5" customHeight="1" thickBot="1" x14ac:dyDescent="0.2">
      <c r="A124" s="176"/>
      <c r="B124" s="918"/>
      <c r="C124" s="935"/>
      <c r="D124" s="80"/>
      <c r="E124" s="918"/>
      <c r="F124" s="1470" t="s">
        <v>1462</v>
      </c>
      <c r="G124" s="1451"/>
      <c r="H124" s="1451"/>
      <c r="I124" s="1451"/>
      <c r="J124" s="1451"/>
      <c r="K124" s="1451"/>
      <c r="L124" s="1474"/>
      <c r="M124" s="117" t="s">
        <v>682</v>
      </c>
      <c r="N124" s="327">
        <v>3</v>
      </c>
      <c r="O124" s="977" t="s">
        <v>1456</v>
      </c>
      <c r="P124" s="343">
        <v>148</v>
      </c>
      <c r="Q12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124="","未入力あり","✔"),""))</f>
        <v>✔</v>
      </c>
      <c r="R124" s="352"/>
      <c r="S124" s="344" t="str">
        <f>IF(N124="","",IF(N124&gt;=1,"○","×"))</f>
        <v>○</v>
      </c>
      <c r="T124" s="212"/>
      <c r="U124" s="1256"/>
      <c r="W124" s="82"/>
    </row>
    <row r="125" spans="1:23" ht="13.5" customHeight="1" thickBot="1" x14ac:dyDescent="0.2">
      <c r="A125" s="176"/>
      <c r="B125" s="918"/>
      <c r="C125" s="935"/>
      <c r="D125" s="80"/>
      <c r="E125" s="918"/>
      <c r="F125" s="935"/>
      <c r="G125" s="1495" t="s">
        <v>1463</v>
      </c>
      <c r="H125" s="1496"/>
      <c r="I125" s="1496"/>
      <c r="J125" s="1496"/>
      <c r="K125" s="1496"/>
      <c r="L125" s="1497"/>
      <c r="M125" s="117" t="s">
        <v>66</v>
      </c>
      <c r="N125" s="327">
        <v>1</v>
      </c>
      <c r="O125" s="977" t="s">
        <v>1456</v>
      </c>
      <c r="P125" s="343">
        <v>149</v>
      </c>
      <c r="Q12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125="","未入力あり","✔"),""))</f>
        <v>✔</v>
      </c>
      <c r="R125" s="352"/>
      <c r="S125" s="344" t="str">
        <f>IF(N125="","",IF(N125&gt;=1,"○","×"))</f>
        <v>○</v>
      </c>
      <c r="T125" s="212"/>
      <c r="U125" s="1256"/>
      <c r="W125" s="82"/>
    </row>
    <row r="126" spans="1:23" ht="13.5" customHeight="1" thickBot="1" x14ac:dyDescent="0.2">
      <c r="A126" s="176"/>
      <c r="B126" s="918"/>
      <c r="C126" s="935"/>
      <c r="D126" s="80"/>
      <c r="E126" s="926" t="s">
        <v>425</v>
      </c>
      <c r="F126" s="1452" t="s">
        <v>1464</v>
      </c>
      <c r="G126" s="1452"/>
      <c r="H126" s="1452"/>
      <c r="I126" s="1452"/>
      <c r="J126" s="1452"/>
      <c r="K126" s="1452"/>
      <c r="L126" s="1456"/>
      <c r="M126" s="1131" t="str">
        <f>IF(N116="はい","-",(IF(N116="いいえ","A","A／-")))</f>
        <v>A</v>
      </c>
      <c r="N126" s="327">
        <v>2</v>
      </c>
      <c r="O126" s="977" t="s">
        <v>1456</v>
      </c>
      <c r="P126" s="343">
        <v>151</v>
      </c>
      <c r="Q12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126="","未入力あり","✔"),""))</f>
        <v>✔</v>
      </c>
      <c r="R126" s="352"/>
      <c r="S126" s="1091" t="str">
        <f>IF(AND(M126="A",N126&gt;=1),"○",IF(OR(M126&lt;&gt;"A",AND(M126="A",N126="")),"","×"))</f>
        <v>○</v>
      </c>
      <c r="T126" s="212"/>
      <c r="U126" s="1256"/>
      <c r="W126" s="82"/>
    </row>
    <row r="127" spans="1:23" ht="34.5" customHeight="1" thickBot="1" x14ac:dyDescent="0.2">
      <c r="A127" s="176"/>
      <c r="B127" s="918"/>
      <c r="C127" s="935"/>
      <c r="D127" s="80"/>
      <c r="E127" s="913" t="s">
        <v>426</v>
      </c>
      <c r="F127" s="1451" t="s">
        <v>1608</v>
      </c>
      <c r="G127" s="1451"/>
      <c r="H127" s="1451"/>
      <c r="I127" s="1451"/>
      <c r="J127" s="1451"/>
      <c r="K127" s="1451"/>
      <c r="L127" s="1451"/>
      <c r="M127" s="121"/>
      <c r="N127" s="102"/>
      <c r="O127" s="357"/>
      <c r="P127" s="343">
        <v>152</v>
      </c>
      <c r="S127" s="352"/>
      <c r="T127" s="212"/>
      <c r="U127" s="1256"/>
      <c r="W127" s="82"/>
    </row>
    <row r="128" spans="1:23" ht="13.5" customHeight="1" thickBot="1" x14ac:dyDescent="0.2">
      <c r="A128" s="176"/>
      <c r="B128" s="918"/>
      <c r="C128" s="935"/>
      <c r="D128" s="80"/>
      <c r="E128" s="918"/>
      <c r="F128" s="916" t="s">
        <v>477</v>
      </c>
      <c r="G128" s="1517" t="s">
        <v>1465</v>
      </c>
      <c r="H128" s="1518"/>
      <c r="I128" s="1518"/>
      <c r="J128" s="1518"/>
      <c r="K128" s="1518"/>
      <c r="L128" s="1519"/>
      <c r="M128" s="1129" t="str">
        <f>IF(N116="はい","A",(IF(N116="いいえ","-","A／-")))</f>
        <v>-</v>
      </c>
      <c r="N128" s="327">
        <v>0</v>
      </c>
      <c r="O128" s="977" t="s">
        <v>1456</v>
      </c>
      <c r="P128" s="343">
        <v>153</v>
      </c>
      <c r="Q12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128="","未入力あり","✔"),""))</f>
        <v>✔</v>
      </c>
      <c r="R128" s="352"/>
      <c r="S128" s="1091" t="str">
        <f>IF(AND(M128="A",N128&gt;=1),"○",IF(OR(M128&lt;&gt;"A",AND(M128="A",N128="")),"","×"))</f>
        <v/>
      </c>
      <c r="T128" s="212"/>
      <c r="U128" s="1256"/>
      <c r="W128" s="82"/>
    </row>
    <row r="129" spans="1:23" ht="13.5" customHeight="1" thickBot="1" x14ac:dyDescent="0.2">
      <c r="A129" s="176"/>
      <c r="B129" s="918"/>
      <c r="C129" s="935"/>
      <c r="D129" s="80"/>
      <c r="E129" s="918"/>
      <c r="F129" s="922"/>
      <c r="G129" s="1443" t="s">
        <v>1466</v>
      </c>
      <c r="H129" s="1444"/>
      <c r="I129" s="1444"/>
      <c r="J129" s="1444"/>
      <c r="K129" s="1444"/>
      <c r="L129" s="1445"/>
      <c r="M129" s="1129" t="str">
        <f>IF(N116="はい","B",(IF(N116="いいえ","-","B／-")))</f>
        <v>-</v>
      </c>
      <c r="N129" s="327">
        <v>0</v>
      </c>
      <c r="O129" s="191" t="s">
        <v>44</v>
      </c>
      <c r="P129" s="343">
        <v>154</v>
      </c>
      <c r="Q12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129="","未入力あり","✔"),""))</f>
        <v>✔</v>
      </c>
      <c r="R129" s="352"/>
      <c r="S129" s="1091" t="str">
        <f>IF(AND(M129="B",N129&gt;=1),"○",IF(OR(M129&lt;&gt;"B",AND(M129="B",N129="")),"","×"))</f>
        <v/>
      </c>
      <c r="T129" s="212"/>
      <c r="U129" s="1256"/>
      <c r="W129" s="82"/>
    </row>
    <row r="130" spans="1:23" ht="13.5" customHeight="1" thickBot="1" x14ac:dyDescent="0.2">
      <c r="A130" s="176"/>
      <c r="B130" s="918"/>
      <c r="C130" s="935"/>
      <c r="D130" s="80"/>
      <c r="E130" s="918"/>
      <c r="F130" s="916" t="s">
        <v>422</v>
      </c>
      <c r="G130" s="1517" t="s">
        <v>1467</v>
      </c>
      <c r="H130" s="1518"/>
      <c r="I130" s="1518"/>
      <c r="J130" s="1518"/>
      <c r="K130" s="1518"/>
      <c r="L130" s="1519"/>
      <c r="M130" s="1129" t="str">
        <f>IF(N116="はい","A",(IF(N116="いいえ","-","A／-")))</f>
        <v>-</v>
      </c>
      <c r="N130" s="327">
        <v>0</v>
      </c>
      <c r="O130" s="977" t="s">
        <v>1456</v>
      </c>
      <c r="P130" s="343">
        <v>155</v>
      </c>
      <c r="Q13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130="","未入力あり","✔"),""))</f>
        <v>✔</v>
      </c>
      <c r="R130" s="352"/>
      <c r="S130" s="1091" t="str">
        <f>IF(AND(M130="A",N130&gt;=1),"○",IF(OR(M130&lt;&gt;"A",AND(M130="A",N130="")),"","×"))</f>
        <v/>
      </c>
      <c r="T130" s="212"/>
      <c r="U130" s="1256"/>
      <c r="W130" s="82"/>
    </row>
    <row r="131" spans="1:23" ht="14.25" thickBot="1" x14ac:dyDescent="0.2">
      <c r="A131" s="176"/>
      <c r="B131" s="918"/>
      <c r="C131" s="935"/>
      <c r="D131" s="927" t="s">
        <v>480</v>
      </c>
      <c r="E131" s="1019"/>
      <c r="F131" s="927"/>
      <c r="G131" s="1316"/>
      <c r="H131" s="1317"/>
      <c r="I131" s="1317"/>
      <c r="J131" s="1317"/>
      <c r="K131" s="1317"/>
      <c r="L131" s="1317"/>
      <c r="M131" s="989"/>
      <c r="N131" s="990" t="s">
        <v>319</v>
      </c>
      <c r="O131" s="991" t="s">
        <v>319</v>
      </c>
      <c r="P131" s="343">
        <v>156</v>
      </c>
      <c r="Q131" s="3"/>
      <c r="R131" s="695"/>
      <c r="S131" s="352"/>
      <c r="T131" s="212"/>
      <c r="U131" s="1256"/>
      <c r="W131" s="82"/>
    </row>
    <row r="132" spans="1:23" ht="13.5" customHeight="1" thickBot="1" x14ac:dyDescent="0.2">
      <c r="A132" s="176"/>
      <c r="B132" s="918"/>
      <c r="C132" s="935"/>
      <c r="D132" s="80"/>
      <c r="E132" s="926" t="s">
        <v>167</v>
      </c>
      <c r="F132" s="1458" t="s">
        <v>1468</v>
      </c>
      <c r="G132" s="1458"/>
      <c r="H132" s="1458"/>
      <c r="I132" s="1458"/>
      <c r="J132" s="1458"/>
      <c r="K132" s="1458"/>
      <c r="L132" s="1459"/>
      <c r="M132" s="117" t="s">
        <v>52</v>
      </c>
      <c r="N132" s="327">
        <v>5</v>
      </c>
      <c r="O132" s="977" t="s">
        <v>1456</v>
      </c>
      <c r="P132" s="343">
        <v>157</v>
      </c>
      <c r="Q132" s="344" t="str">
        <f t="shared" ref="Q132:Q151" si="13">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132="","未入力あり","✔"),""))</f>
        <v>✔</v>
      </c>
      <c r="R132" s="352"/>
      <c r="S132" s="344" t="str">
        <f>IF(N132="","",IF(N132&gt;=1,"○","×"))</f>
        <v>○</v>
      </c>
      <c r="T132" s="212"/>
      <c r="U132" s="1256"/>
      <c r="W132" s="82"/>
    </row>
    <row r="133" spans="1:23" ht="13.5" customHeight="1" thickBot="1" x14ac:dyDescent="0.2">
      <c r="A133" s="176"/>
      <c r="B133" s="918"/>
      <c r="C133" s="935"/>
      <c r="D133" s="80"/>
      <c r="E133" s="918"/>
      <c r="F133" s="80"/>
      <c r="G133" s="1020"/>
      <c r="H133" s="1105"/>
      <c r="I133" s="1106"/>
      <c r="J133" s="1106"/>
      <c r="K133" s="1106"/>
      <c r="L133" s="1107" t="s">
        <v>1615</v>
      </c>
      <c r="M133" s="933" t="s">
        <v>419</v>
      </c>
      <c r="N133" s="7" t="s">
        <v>1891</v>
      </c>
      <c r="O133" s="190" t="s">
        <v>431</v>
      </c>
      <c r="P133" s="343">
        <v>158</v>
      </c>
      <c r="Q133" s="344" t="str">
        <f t="shared" si="13"/>
        <v>✔</v>
      </c>
      <c r="R133" s="352"/>
      <c r="S133" s="344" t="str">
        <f>IF(N133="","",IF(N133="はい","○","×"))</f>
        <v>○</v>
      </c>
      <c r="T133" s="212"/>
      <c r="U133" s="1256"/>
      <c r="W133" s="82"/>
    </row>
    <row r="134" spans="1:23" ht="13.5" customHeight="1" thickBot="1" x14ac:dyDescent="0.2">
      <c r="A134" s="176"/>
      <c r="B134" s="918"/>
      <c r="C134" s="935"/>
      <c r="D134" s="80"/>
      <c r="E134" s="918"/>
      <c r="F134" s="911"/>
      <c r="G134" s="1525" t="s">
        <v>684</v>
      </c>
      <c r="H134" s="1526"/>
      <c r="I134" s="1526"/>
      <c r="J134" s="1526"/>
      <c r="K134" s="1526"/>
      <c r="L134" s="1527"/>
      <c r="M134" s="931" t="s">
        <v>419</v>
      </c>
      <c r="N134" s="7" t="s">
        <v>1891</v>
      </c>
      <c r="O134" s="153" t="s">
        <v>431</v>
      </c>
      <c r="P134" s="343">
        <v>159</v>
      </c>
      <c r="Q134" s="344" t="str">
        <f t="shared" si="13"/>
        <v>✔</v>
      </c>
      <c r="R134" s="352"/>
      <c r="S134" s="344" t="str">
        <f>IF(N134="","",IF(N134="はい","○","×"))</f>
        <v>○</v>
      </c>
      <c r="T134" s="212"/>
      <c r="U134" s="1256"/>
      <c r="W134" s="82"/>
    </row>
    <row r="135" spans="1:23" ht="13.5" customHeight="1" thickBot="1" x14ac:dyDescent="0.2">
      <c r="A135" s="176"/>
      <c r="B135" s="918"/>
      <c r="C135" s="935"/>
      <c r="D135" s="80"/>
      <c r="E135" s="918"/>
      <c r="F135" s="1457" t="s">
        <v>1469</v>
      </c>
      <c r="G135" s="1458"/>
      <c r="H135" s="1458"/>
      <c r="I135" s="1458"/>
      <c r="J135" s="1458"/>
      <c r="K135" s="1458"/>
      <c r="L135" s="1459"/>
      <c r="M135" s="117" t="s">
        <v>52</v>
      </c>
      <c r="N135" s="327">
        <v>3</v>
      </c>
      <c r="O135" s="977" t="s">
        <v>1456</v>
      </c>
      <c r="P135" s="343">
        <v>162</v>
      </c>
      <c r="Q135" s="344" t="str">
        <f t="shared" si="13"/>
        <v>✔</v>
      </c>
      <c r="R135" s="352"/>
      <c r="S135" s="344" t="str">
        <f>IF(N135="","",IF(N135&gt;=1,"○","×"))</f>
        <v>○</v>
      </c>
      <c r="T135" s="212"/>
      <c r="U135" s="1256"/>
      <c r="W135" s="82"/>
    </row>
    <row r="136" spans="1:23" ht="13.5" customHeight="1" thickBot="1" x14ac:dyDescent="0.2">
      <c r="A136" s="176"/>
      <c r="B136" s="918"/>
      <c r="C136" s="935"/>
      <c r="D136" s="80"/>
      <c r="E136" s="918"/>
      <c r="F136" s="935"/>
      <c r="G136" s="1481" t="s">
        <v>685</v>
      </c>
      <c r="H136" s="1521"/>
      <c r="I136" s="1521"/>
      <c r="J136" s="1521"/>
      <c r="K136" s="1521"/>
      <c r="L136" s="1522"/>
      <c r="M136" s="931" t="s">
        <v>419</v>
      </c>
      <c r="N136" s="7" t="s">
        <v>1891</v>
      </c>
      <c r="O136" s="153" t="s">
        <v>431</v>
      </c>
      <c r="P136" s="343">
        <v>164</v>
      </c>
      <c r="Q136" s="344" t="str">
        <f t="shared" si="13"/>
        <v>✔</v>
      </c>
      <c r="R136" s="352"/>
      <c r="S136" s="344" t="str">
        <f>IF(N136="","",IF(N136="はい","○","×"))</f>
        <v>○</v>
      </c>
      <c r="T136" s="212"/>
      <c r="U136" s="1256"/>
      <c r="W136" s="82"/>
    </row>
    <row r="137" spans="1:23" ht="13.5" customHeight="1" thickBot="1" x14ac:dyDescent="0.2">
      <c r="A137" s="176"/>
      <c r="B137" s="918"/>
      <c r="C137" s="935"/>
      <c r="D137" s="80"/>
      <c r="E137" s="918"/>
      <c r="F137" s="1457" t="s">
        <v>1470</v>
      </c>
      <c r="G137" s="1458"/>
      <c r="H137" s="1458"/>
      <c r="I137" s="1458"/>
      <c r="J137" s="1458"/>
      <c r="K137" s="1458"/>
      <c r="L137" s="1459"/>
      <c r="M137" s="117" t="s">
        <v>52</v>
      </c>
      <c r="N137" s="327">
        <v>1</v>
      </c>
      <c r="O137" s="977" t="s">
        <v>1456</v>
      </c>
      <c r="P137" s="343">
        <v>167</v>
      </c>
      <c r="Q137" s="344" t="str">
        <f t="shared" si="13"/>
        <v>✔</v>
      </c>
      <c r="R137" s="352"/>
      <c r="S137" s="344" t="str">
        <f>IF(N137="","",IF(N137&gt;=1,"○","×"))</f>
        <v>○</v>
      </c>
      <c r="T137" s="212"/>
      <c r="U137" s="1256"/>
      <c r="W137" s="82"/>
    </row>
    <row r="138" spans="1:23" ht="13.5" customHeight="1" thickBot="1" x14ac:dyDescent="0.2">
      <c r="A138" s="176"/>
      <c r="B138" s="918"/>
      <c r="C138" s="935"/>
      <c r="D138" s="80"/>
      <c r="E138" s="918"/>
      <c r="F138" s="935"/>
      <c r="G138" s="1481" t="s">
        <v>686</v>
      </c>
      <c r="H138" s="1521"/>
      <c r="I138" s="1521"/>
      <c r="J138" s="1521"/>
      <c r="K138" s="1521"/>
      <c r="L138" s="1522"/>
      <c r="M138" s="931" t="s">
        <v>419</v>
      </c>
      <c r="N138" s="7" t="s">
        <v>1891</v>
      </c>
      <c r="O138" s="153" t="s">
        <v>431</v>
      </c>
      <c r="P138" s="343">
        <v>169</v>
      </c>
      <c r="Q138" s="344" t="str">
        <f t="shared" si="13"/>
        <v>✔</v>
      </c>
      <c r="R138" s="352"/>
      <c r="S138" s="344" t="str">
        <f>IF(N138="","",IF(N138="はい","○","×"))</f>
        <v>○</v>
      </c>
      <c r="T138" s="212"/>
      <c r="U138" s="1256"/>
      <c r="W138" s="82"/>
    </row>
    <row r="139" spans="1:23" ht="13.5" customHeight="1" thickBot="1" x14ac:dyDescent="0.2">
      <c r="A139" s="176"/>
      <c r="B139" s="918"/>
      <c r="C139" s="935"/>
      <c r="D139" s="80"/>
      <c r="E139" s="926" t="s">
        <v>418</v>
      </c>
      <c r="F139" s="1458" t="s">
        <v>1471</v>
      </c>
      <c r="G139" s="1458"/>
      <c r="H139" s="1458"/>
      <c r="I139" s="1458"/>
      <c r="J139" s="1458"/>
      <c r="K139" s="1458"/>
      <c r="L139" s="1459"/>
      <c r="M139" s="1021" t="s">
        <v>478</v>
      </c>
      <c r="N139" s="327">
        <v>4</v>
      </c>
      <c r="O139" s="977" t="s">
        <v>1456</v>
      </c>
      <c r="P139" s="343">
        <v>172</v>
      </c>
      <c r="Q139" s="344" t="str">
        <f t="shared" si="13"/>
        <v>✔</v>
      </c>
      <c r="R139" s="352"/>
      <c r="S139" s="344" t="str">
        <f>IF(N139="","",IF(N139&gt;=1,"○","×"))</f>
        <v>○</v>
      </c>
      <c r="T139" s="212"/>
      <c r="U139" s="1256"/>
      <c r="W139" s="82"/>
    </row>
    <row r="140" spans="1:23" ht="13.5" customHeight="1" thickBot="1" x14ac:dyDescent="0.2">
      <c r="A140" s="176"/>
      <c r="B140" s="918"/>
      <c r="C140" s="935"/>
      <c r="D140" s="80"/>
      <c r="E140" s="918"/>
      <c r="F140" s="911"/>
      <c r="G140" s="1457" t="s">
        <v>687</v>
      </c>
      <c r="H140" s="1447"/>
      <c r="I140" s="1447"/>
      <c r="J140" s="1447"/>
      <c r="K140" s="1447"/>
      <c r="L140" s="1448"/>
      <c r="M140" s="117" t="s">
        <v>419</v>
      </c>
      <c r="N140" s="7" t="s">
        <v>1891</v>
      </c>
      <c r="O140" s="153" t="s">
        <v>431</v>
      </c>
      <c r="P140" s="343">
        <v>174</v>
      </c>
      <c r="Q140" s="344" t="str">
        <f t="shared" si="13"/>
        <v>✔</v>
      </c>
      <c r="R140" s="352"/>
      <c r="S140" s="344" t="str">
        <f>IF(N140="","",IF(N140="はい","○","×"))</f>
        <v>○</v>
      </c>
      <c r="T140" s="212"/>
      <c r="U140" s="1256"/>
      <c r="W140" s="82"/>
    </row>
    <row r="141" spans="1:23" ht="13.5" customHeight="1" thickBot="1" x14ac:dyDescent="0.2">
      <c r="A141" s="176"/>
      <c r="B141" s="918"/>
      <c r="C141" s="935"/>
      <c r="D141" s="80"/>
      <c r="E141" s="918"/>
      <c r="F141" s="1457" t="s">
        <v>1472</v>
      </c>
      <c r="G141" s="1458"/>
      <c r="H141" s="1458"/>
      <c r="I141" s="1458"/>
      <c r="J141" s="1458"/>
      <c r="K141" s="1458"/>
      <c r="L141" s="1459"/>
      <c r="M141" s="1021" t="s">
        <v>478</v>
      </c>
      <c r="N141" s="327">
        <v>2</v>
      </c>
      <c r="O141" s="977" t="s">
        <v>1456</v>
      </c>
      <c r="P141" s="343">
        <v>178</v>
      </c>
      <c r="Q141" s="344" t="str">
        <f t="shared" si="13"/>
        <v>✔</v>
      </c>
      <c r="R141" s="352"/>
      <c r="S141" s="344" t="str">
        <f>IF(N141="","",IF(N141&gt;=1,"○","×"))</f>
        <v>○</v>
      </c>
      <c r="T141" s="212"/>
      <c r="U141" s="1256"/>
      <c r="W141" s="82"/>
    </row>
    <row r="142" spans="1:23" ht="13.5" customHeight="1" thickBot="1" x14ac:dyDescent="0.2">
      <c r="A142" s="176"/>
      <c r="B142" s="918"/>
      <c r="C142" s="935"/>
      <c r="D142" s="80"/>
      <c r="E142" s="918"/>
      <c r="F142" s="935"/>
      <c r="G142" s="1457" t="s">
        <v>688</v>
      </c>
      <c r="H142" s="1447"/>
      <c r="I142" s="1447"/>
      <c r="J142" s="1447"/>
      <c r="K142" s="1447"/>
      <c r="L142" s="1448"/>
      <c r="M142" s="117" t="s">
        <v>419</v>
      </c>
      <c r="N142" s="7" t="s">
        <v>1891</v>
      </c>
      <c r="O142" s="153" t="s">
        <v>431</v>
      </c>
      <c r="P142" s="343">
        <v>179</v>
      </c>
      <c r="Q142" s="344" t="str">
        <f t="shared" si="13"/>
        <v>✔</v>
      </c>
      <c r="R142" s="352"/>
      <c r="S142" s="344" t="str">
        <f>IF(N142="","",IF(N142="はい","○","×"))</f>
        <v>○</v>
      </c>
      <c r="T142" s="212"/>
      <c r="U142" s="1256"/>
      <c r="W142" s="82"/>
    </row>
    <row r="143" spans="1:23" ht="27" customHeight="1" thickBot="1" x14ac:dyDescent="0.2">
      <c r="A143" s="176"/>
      <c r="B143" s="918"/>
      <c r="C143" s="935"/>
      <c r="D143" s="80"/>
      <c r="E143" s="926" t="s">
        <v>1238</v>
      </c>
      <c r="F143" s="1458" t="s">
        <v>1473</v>
      </c>
      <c r="G143" s="1458"/>
      <c r="H143" s="1458"/>
      <c r="I143" s="1458"/>
      <c r="J143" s="1458"/>
      <c r="K143" s="1458"/>
      <c r="L143" s="1459"/>
      <c r="M143" s="1021" t="s">
        <v>478</v>
      </c>
      <c r="N143" s="327">
        <v>1</v>
      </c>
      <c r="O143" s="977" t="s">
        <v>1456</v>
      </c>
      <c r="P143" s="343">
        <v>183</v>
      </c>
      <c r="Q143" s="344" t="str">
        <f t="shared" si="13"/>
        <v>✔</v>
      </c>
      <c r="R143" s="352"/>
      <c r="S143" s="344" t="str">
        <f>IF(N143="","",IF(N143&gt;=1,"○","×"))</f>
        <v>○</v>
      </c>
      <c r="T143" s="212"/>
      <c r="U143" s="1256"/>
      <c r="W143" s="82"/>
    </row>
    <row r="144" spans="1:23" ht="13.5" customHeight="1" thickBot="1" x14ac:dyDescent="0.2">
      <c r="A144" s="176"/>
      <c r="B144" s="918"/>
      <c r="C144" s="935"/>
      <c r="D144" s="80"/>
      <c r="E144" s="918"/>
      <c r="F144" s="911"/>
      <c r="G144" s="1457" t="s">
        <v>689</v>
      </c>
      <c r="H144" s="1447"/>
      <c r="I144" s="1447"/>
      <c r="J144" s="1447"/>
      <c r="K144" s="1447"/>
      <c r="L144" s="1448"/>
      <c r="M144" s="117" t="s">
        <v>478</v>
      </c>
      <c r="N144" s="7" t="s">
        <v>1891</v>
      </c>
      <c r="O144" s="153" t="s">
        <v>431</v>
      </c>
      <c r="P144" s="343">
        <v>184</v>
      </c>
      <c r="Q144" s="344" t="str">
        <f t="shared" si="13"/>
        <v>✔</v>
      </c>
      <c r="R144" s="352"/>
      <c r="S144" s="344" t="str">
        <f>IF(N144="","",IF(N144="はい","○","×"))</f>
        <v>○</v>
      </c>
      <c r="T144" s="212"/>
      <c r="U144" s="1256"/>
      <c r="W144" s="82"/>
    </row>
    <row r="145" spans="1:23" ht="13.5" customHeight="1" thickBot="1" x14ac:dyDescent="0.2">
      <c r="A145" s="176"/>
      <c r="B145" s="918"/>
      <c r="C145" s="935"/>
      <c r="D145" s="80"/>
      <c r="E145" s="918"/>
      <c r="F145" s="1457" t="s">
        <v>1474</v>
      </c>
      <c r="G145" s="1458"/>
      <c r="H145" s="1458"/>
      <c r="I145" s="1458"/>
      <c r="J145" s="1458"/>
      <c r="K145" s="1458"/>
      <c r="L145" s="1459"/>
      <c r="M145" s="117" t="s">
        <v>479</v>
      </c>
      <c r="N145" s="327">
        <v>1</v>
      </c>
      <c r="O145" s="977" t="s">
        <v>1456</v>
      </c>
      <c r="P145" s="343">
        <v>189</v>
      </c>
      <c r="Q145" s="344" t="str">
        <f t="shared" si="13"/>
        <v>✔</v>
      </c>
      <c r="R145" s="352"/>
      <c r="S145" s="344" t="str">
        <f>IF(N145="","",IF(N145&gt;=1,"○","×"))</f>
        <v>○</v>
      </c>
      <c r="T145" s="212"/>
      <c r="U145" s="1256"/>
      <c r="W145" s="82"/>
    </row>
    <row r="146" spans="1:23" ht="13.5" customHeight="1" thickBot="1" x14ac:dyDescent="0.2">
      <c r="A146" s="176"/>
      <c r="B146" s="918"/>
      <c r="C146" s="935"/>
      <c r="D146" s="80"/>
      <c r="E146" s="918"/>
      <c r="F146" s="935"/>
      <c r="G146" s="1457" t="s">
        <v>690</v>
      </c>
      <c r="H146" s="1447"/>
      <c r="I146" s="1447"/>
      <c r="J146" s="1447"/>
      <c r="K146" s="1447"/>
      <c r="L146" s="1448"/>
      <c r="M146" s="117" t="s">
        <v>790</v>
      </c>
      <c r="N146" s="7" t="s">
        <v>1891</v>
      </c>
      <c r="O146" s="153" t="s">
        <v>431</v>
      </c>
      <c r="P146" s="343">
        <v>190</v>
      </c>
      <c r="Q146" s="344" t="str">
        <f t="shared" si="13"/>
        <v>✔</v>
      </c>
      <c r="R146" s="352"/>
      <c r="S146" s="344" t="str">
        <f>IF(N146="","",IF(N146="はい","○","×"))</f>
        <v>○</v>
      </c>
      <c r="T146" s="212"/>
      <c r="U146" s="1256"/>
      <c r="W146" s="82"/>
    </row>
    <row r="147" spans="1:23" ht="13.5" customHeight="1" thickBot="1" x14ac:dyDescent="0.2">
      <c r="A147" s="176"/>
      <c r="B147" s="918"/>
      <c r="C147" s="935"/>
      <c r="D147" s="80"/>
      <c r="E147" s="918"/>
      <c r="F147" s="1457" t="s">
        <v>1475</v>
      </c>
      <c r="G147" s="1458"/>
      <c r="H147" s="1458"/>
      <c r="I147" s="1458"/>
      <c r="J147" s="1458"/>
      <c r="K147" s="1458"/>
      <c r="L147" s="1459"/>
      <c r="M147" s="117" t="s">
        <v>479</v>
      </c>
      <c r="N147" s="327">
        <v>7</v>
      </c>
      <c r="O147" s="977" t="s">
        <v>1456</v>
      </c>
      <c r="P147" s="343">
        <v>193</v>
      </c>
      <c r="Q147" s="344" t="str">
        <f t="shared" si="13"/>
        <v>✔</v>
      </c>
      <c r="R147" s="352"/>
      <c r="S147" s="344" t="str">
        <f>IF(N147="","",IF(N147&gt;=1,"○","×"))</f>
        <v>○</v>
      </c>
      <c r="T147" s="212"/>
      <c r="U147" s="1256"/>
      <c r="W147" s="82"/>
    </row>
    <row r="148" spans="1:23" ht="13.5" customHeight="1" thickBot="1" x14ac:dyDescent="0.2">
      <c r="A148" s="176"/>
      <c r="B148" s="918"/>
      <c r="C148" s="935"/>
      <c r="D148" s="80"/>
      <c r="E148" s="918"/>
      <c r="F148" s="918"/>
      <c r="G148" s="916"/>
      <c r="H148" s="1315"/>
      <c r="I148" s="1315"/>
      <c r="J148" s="1315"/>
      <c r="K148" s="1315"/>
      <c r="L148" s="1275" t="s">
        <v>1611</v>
      </c>
      <c r="M148" s="117" t="s">
        <v>419</v>
      </c>
      <c r="N148" s="7" t="s">
        <v>1891</v>
      </c>
      <c r="O148" s="153" t="s">
        <v>431</v>
      </c>
      <c r="P148" s="343">
        <v>194</v>
      </c>
      <c r="Q148" s="344" t="str">
        <f t="shared" si="13"/>
        <v>✔</v>
      </c>
      <c r="R148" s="352"/>
      <c r="S148" s="344" t="str">
        <f>IF(N148="","",IF(N148="はい","○","×"))</f>
        <v>○</v>
      </c>
      <c r="T148" s="212"/>
      <c r="U148" s="1256"/>
      <c r="W148" s="82"/>
    </row>
    <row r="149" spans="1:23" ht="13.5" customHeight="1" thickBot="1" x14ac:dyDescent="0.2">
      <c r="A149" s="176"/>
      <c r="B149" s="918"/>
      <c r="C149" s="935"/>
      <c r="D149" s="80"/>
      <c r="E149" s="918"/>
      <c r="F149" s="1481" t="s">
        <v>1476</v>
      </c>
      <c r="G149" s="1471"/>
      <c r="H149" s="1471"/>
      <c r="I149" s="1471"/>
      <c r="J149" s="1471"/>
      <c r="K149" s="1471"/>
      <c r="L149" s="1494"/>
      <c r="M149" s="117" t="s">
        <v>419</v>
      </c>
      <c r="N149" s="327">
        <v>2</v>
      </c>
      <c r="O149" s="977" t="s">
        <v>1456</v>
      </c>
      <c r="P149" s="343">
        <v>199</v>
      </c>
      <c r="Q149" s="344" t="str">
        <f t="shared" si="13"/>
        <v>✔</v>
      </c>
      <c r="R149" s="352"/>
      <c r="S149" s="344" t="str">
        <f>IF(N149="","",IF(N149&gt;=1,"○","×"))</f>
        <v>○</v>
      </c>
      <c r="T149" s="212"/>
      <c r="U149" s="1256"/>
      <c r="W149" s="82"/>
    </row>
    <row r="150" spans="1:23" ht="13.5" customHeight="1" thickBot="1" x14ac:dyDescent="0.2">
      <c r="A150" s="176"/>
      <c r="B150" s="918"/>
      <c r="C150" s="935"/>
      <c r="D150" s="80"/>
      <c r="E150" s="918"/>
      <c r="F150" s="922"/>
      <c r="G150" s="945"/>
      <c r="H150" s="1315"/>
      <c r="I150" s="1315"/>
      <c r="J150" s="1315"/>
      <c r="K150" s="1315"/>
      <c r="L150" s="1275" t="s">
        <v>1612</v>
      </c>
      <c r="M150" s="117" t="s">
        <v>419</v>
      </c>
      <c r="N150" s="7" t="s">
        <v>1891</v>
      </c>
      <c r="O150" s="191" t="s">
        <v>431</v>
      </c>
      <c r="P150" s="343">
        <v>200</v>
      </c>
      <c r="Q150" s="344" t="str">
        <f t="shared" si="13"/>
        <v>✔</v>
      </c>
      <c r="R150" s="352"/>
      <c r="S150" s="344" t="str">
        <f>IF(N150="","",IF(N150="はい","○","×"))</f>
        <v>○</v>
      </c>
      <c r="T150" s="212"/>
      <c r="U150" s="1256"/>
      <c r="W150" s="82"/>
    </row>
    <row r="151" spans="1:23" ht="13.5" customHeight="1" thickBot="1" x14ac:dyDescent="0.2">
      <c r="A151" s="176"/>
      <c r="B151" s="918"/>
      <c r="C151" s="935"/>
      <c r="D151" s="80"/>
      <c r="E151" s="918"/>
      <c r="F151" s="922"/>
      <c r="G151" s="945"/>
      <c r="H151" s="1315"/>
      <c r="I151" s="1315"/>
      <c r="J151" s="1315"/>
      <c r="K151" s="1315"/>
      <c r="L151" s="1275" t="s">
        <v>1613</v>
      </c>
      <c r="M151" s="117" t="s">
        <v>419</v>
      </c>
      <c r="N151" s="7" t="s">
        <v>1892</v>
      </c>
      <c r="O151" s="191" t="s">
        <v>431</v>
      </c>
      <c r="P151" s="343">
        <v>202</v>
      </c>
      <c r="Q151" s="344" t="str">
        <f t="shared" si="13"/>
        <v>✔</v>
      </c>
      <c r="R151" s="352"/>
      <c r="S151" s="344" t="str">
        <f>IF(N151="","",IF(N151="はい","○","×"))</f>
        <v>×</v>
      </c>
      <c r="T151" s="212"/>
      <c r="U151" s="1256"/>
      <c r="W151" s="82"/>
    </row>
    <row r="152" spans="1:23" ht="13.5" customHeight="1" thickBot="1" x14ac:dyDescent="0.2">
      <c r="A152" s="176"/>
      <c r="B152" s="918"/>
      <c r="C152" s="935"/>
      <c r="D152" s="80"/>
      <c r="E152" s="918"/>
      <c r="F152" s="1446" t="s">
        <v>1766</v>
      </c>
      <c r="G152" s="1447"/>
      <c r="H152" s="1447"/>
      <c r="I152" s="1447"/>
      <c r="J152" s="1447"/>
      <c r="K152" s="1447"/>
      <c r="L152" s="1448"/>
      <c r="M152" s="393" t="s">
        <v>42</v>
      </c>
      <c r="N152" s="1295" t="s">
        <v>192</v>
      </c>
      <c r="O152" s="357"/>
      <c r="P152" s="343">
        <v>205</v>
      </c>
      <c r="S152" s="352"/>
      <c r="T152" s="212"/>
      <c r="U152" s="1256"/>
      <c r="W152" s="82"/>
    </row>
    <row r="153" spans="1:23" ht="13.5" customHeight="1" thickBot="1" x14ac:dyDescent="0.2">
      <c r="A153" s="176"/>
      <c r="B153" s="918"/>
      <c r="C153" s="935"/>
      <c r="D153" s="80"/>
      <c r="E153" s="926" t="s">
        <v>47</v>
      </c>
      <c r="F153" s="1458" t="s">
        <v>1477</v>
      </c>
      <c r="G153" s="1458"/>
      <c r="H153" s="1458"/>
      <c r="I153" s="1458"/>
      <c r="J153" s="1458"/>
      <c r="K153" s="1458"/>
      <c r="L153" s="1459"/>
      <c r="M153" s="1021" t="s">
        <v>478</v>
      </c>
      <c r="N153" s="327">
        <v>4</v>
      </c>
      <c r="O153" s="977" t="s">
        <v>1456</v>
      </c>
      <c r="P153" s="343">
        <v>206</v>
      </c>
      <c r="Q153" s="344" t="str">
        <f t="shared" ref="Q153:Q154" si="1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153="","未入力あり","✔"),""))</f>
        <v>✔</v>
      </c>
      <c r="R153" s="352"/>
      <c r="S153" s="344" t="str">
        <f>IF(N153="","",IF(N153&gt;=1,"○","×"))</f>
        <v>○</v>
      </c>
      <c r="T153" s="212"/>
      <c r="U153" s="1256"/>
      <c r="W153" s="82"/>
    </row>
    <row r="154" spans="1:23" ht="13.5" customHeight="1" thickBot="1" x14ac:dyDescent="0.2">
      <c r="A154" s="176"/>
      <c r="B154" s="918"/>
      <c r="C154" s="935"/>
      <c r="D154" s="80"/>
      <c r="E154" s="918"/>
      <c r="F154" s="911"/>
      <c r="G154" s="1457" t="s">
        <v>1629</v>
      </c>
      <c r="H154" s="1447"/>
      <c r="I154" s="1447"/>
      <c r="J154" s="1447"/>
      <c r="K154" s="1447"/>
      <c r="L154" s="1448"/>
      <c r="M154" s="117" t="s">
        <v>419</v>
      </c>
      <c r="N154" s="7" t="s">
        <v>1891</v>
      </c>
      <c r="O154" s="153" t="s">
        <v>431</v>
      </c>
      <c r="P154" s="343">
        <v>210</v>
      </c>
      <c r="Q154" s="344" t="str">
        <f t="shared" si="14"/>
        <v>✔</v>
      </c>
      <c r="R154" s="352"/>
      <c r="S154" s="344" t="str">
        <f>IF(N154="","",IF(N154="はい","○","×"))</f>
        <v>○</v>
      </c>
      <c r="T154" s="212"/>
      <c r="U154" s="1256"/>
      <c r="W154" s="82"/>
    </row>
    <row r="155" spans="1:23" ht="11.25" thickBot="1" x14ac:dyDescent="0.2">
      <c r="A155" s="176"/>
      <c r="B155" s="918"/>
      <c r="C155" s="935"/>
      <c r="D155" s="927" t="s">
        <v>279</v>
      </c>
      <c r="E155" s="1019"/>
      <c r="F155" s="927"/>
      <c r="G155" s="1316"/>
      <c r="H155" s="1317"/>
      <c r="I155" s="1317"/>
      <c r="J155" s="1317"/>
      <c r="K155" s="1317"/>
      <c r="L155" s="1317"/>
      <c r="M155" s="1023"/>
      <c r="N155" s="990" t="s">
        <v>319</v>
      </c>
      <c r="O155" s="991" t="s">
        <v>319</v>
      </c>
      <c r="P155" s="343">
        <v>213</v>
      </c>
      <c r="S155" s="352"/>
      <c r="T155" s="212"/>
      <c r="U155" s="1256"/>
      <c r="W155" s="82"/>
    </row>
    <row r="156" spans="1:23" ht="18.75" customHeight="1" thickBot="1" x14ac:dyDescent="0.2">
      <c r="A156" s="176"/>
      <c r="B156" s="918"/>
      <c r="C156" s="935"/>
      <c r="D156" s="80"/>
      <c r="E156" s="910" t="s">
        <v>167</v>
      </c>
      <c r="F156" s="1447" t="s">
        <v>1189</v>
      </c>
      <c r="G156" s="1447"/>
      <c r="H156" s="1447"/>
      <c r="I156" s="1447"/>
      <c r="J156" s="1447"/>
      <c r="K156" s="1447"/>
      <c r="L156" s="1448"/>
      <c r="M156" s="117" t="s">
        <v>34</v>
      </c>
      <c r="N156" s="7" t="s">
        <v>1891</v>
      </c>
      <c r="O156" s="153" t="s">
        <v>431</v>
      </c>
      <c r="P156" s="343">
        <v>214</v>
      </c>
      <c r="Q15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156="","未入力あり","✔"),""))</f>
        <v>✔</v>
      </c>
      <c r="R156" s="352"/>
      <c r="S156" s="344" t="str">
        <f>IF(N156="","",IF(N156="はい","○","×"))</f>
        <v>○</v>
      </c>
      <c r="T156" s="212"/>
      <c r="U156" s="1256"/>
      <c r="W156" s="82"/>
    </row>
    <row r="157" spans="1:23" ht="62.45" customHeight="1" thickBot="1" x14ac:dyDescent="0.2">
      <c r="A157" s="176"/>
      <c r="B157" s="935"/>
      <c r="C157" s="936"/>
      <c r="D157" s="90"/>
      <c r="E157" s="910" t="s">
        <v>315</v>
      </c>
      <c r="F157" s="1447" t="s">
        <v>691</v>
      </c>
      <c r="G157" s="1447"/>
      <c r="H157" s="1447"/>
      <c r="I157" s="1447"/>
      <c r="J157" s="1447"/>
      <c r="K157" s="1447"/>
      <c r="L157" s="1448"/>
      <c r="M157" s="117" t="s">
        <v>123</v>
      </c>
      <c r="N157" s="7" t="s">
        <v>1891</v>
      </c>
      <c r="O157" s="153" t="s">
        <v>431</v>
      </c>
      <c r="P157" s="343">
        <v>215</v>
      </c>
      <c r="Q15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157="","未入力あり","✔"),""))</f>
        <v>✔</v>
      </c>
      <c r="R157" s="352"/>
      <c r="S157" s="344" t="str">
        <f>IF(N157="","",IF(N157="はい","○","×"))</f>
        <v>○</v>
      </c>
      <c r="T157" s="212"/>
      <c r="U157" s="1256"/>
      <c r="W157" s="82"/>
    </row>
    <row r="158" spans="1:23" ht="13.5" customHeight="1" x14ac:dyDescent="0.15">
      <c r="A158" s="1052"/>
      <c r="B158" s="935"/>
      <c r="C158" s="955" t="s">
        <v>280</v>
      </c>
      <c r="D158" s="955"/>
      <c r="E158" s="178"/>
      <c r="F158" s="178"/>
      <c r="G158" s="178"/>
      <c r="H158" s="169"/>
      <c r="I158" s="169"/>
      <c r="J158" s="169"/>
      <c r="K158" s="169"/>
      <c r="L158" s="169"/>
      <c r="M158" s="93"/>
      <c r="N158" s="108"/>
      <c r="O158" s="94"/>
      <c r="P158" s="343">
        <v>216</v>
      </c>
      <c r="S158" s="352"/>
      <c r="T158" s="212"/>
      <c r="U158" s="1256"/>
      <c r="W158" s="82"/>
    </row>
    <row r="159" spans="1:23" ht="13.5" customHeight="1" thickBot="1" x14ac:dyDescent="0.2">
      <c r="A159" s="176"/>
      <c r="B159" s="935"/>
      <c r="C159" s="80"/>
      <c r="D159" s="923" t="s">
        <v>297</v>
      </c>
      <c r="E159" s="1019"/>
      <c r="F159" s="923"/>
      <c r="G159" s="171"/>
      <c r="H159" s="174"/>
      <c r="I159" s="174"/>
      <c r="J159" s="174"/>
      <c r="K159" s="174"/>
      <c r="L159" s="174"/>
      <c r="M159" s="95"/>
      <c r="N159" s="96" t="s">
        <v>319</v>
      </c>
      <c r="O159" s="97" t="s">
        <v>319</v>
      </c>
      <c r="P159" s="343">
        <v>217</v>
      </c>
      <c r="S159" s="352"/>
      <c r="T159" s="212"/>
      <c r="U159" s="1256"/>
      <c r="W159" s="82"/>
    </row>
    <row r="160" spans="1:23" ht="13.5" customHeight="1" thickBot="1" x14ac:dyDescent="0.2">
      <c r="A160" s="176"/>
      <c r="B160" s="935"/>
      <c r="C160" s="80"/>
      <c r="D160" s="918"/>
      <c r="E160" s="913" t="s">
        <v>167</v>
      </c>
      <c r="F160" s="1451" t="s">
        <v>1478</v>
      </c>
      <c r="G160" s="1451"/>
      <c r="H160" s="1451"/>
      <c r="I160" s="1451"/>
      <c r="J160" s="1451"/>
      <c r="K160" s="1451"/>
      <c r="L160" s="1474"/>
      <c r="M160" s="83" t="s">
        <v>210</v>
      </c>
      <c r="N160" s="7" t="s">
        <v>1891</v>
      </c>
      <c r="O160" s="155" t="s">
        <v>431</v>
      </c>
      <c r="P160" s="343">
        <v>218</v>
      </c>
      <c r="Q160" s="344" t="str">
        <f t="shared" ref="Q160:Q167" si="15">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160="","未入力あり","✔"),""))</f>
        <v>✔</v>
      </c>
      <c r="R160" s="352"/>
      <c r="S160" s="344" t="str">
        <f>IF(N160="","",IF(N160="はい","○","×"))</f>
        <v>○</v>
      </c>
      <c r="T160" s="212"/>
      <c r="U160" s="1256"/>
      <c r="W160" s="82"/>
    </row>
    <row r="161" spans="1:23" ht="13.5" customHeight="1" thickBot="1" x14ac:dyDescent="0.2">
      <c r="A161" s="176"/>
      <c r="B161" s="935"/>
      <c r="C161" s="80"/>
      <c r="D161" s="918"/>
      <c r="E161" s="913" t="s">
        <v>315</v>
      </c>
      <c r="F161" s="1458" t="s">
        <v>201</v>
      </c>
      <c r="G161" s="1458"/>
      <c r="H161" s="1458"/>
      <c r="I161" s="1458"/>
      <c r="J161" s="1458"/>
      <c r="K161" s="1458"/>
      <c r="L161" s="1459"/>
      <c r="M161" s="83" t="s">
        <v>210</v>
      </c>
      <c r="N161" s="7" t="s">
        <v>1891</v>
      </c>
      <c r="O161" s="155" t="s">
        <v>431</v>
      </c>
      <c r="P161" s="343">
        <v>219</v>
      </c>
      <c r="Q161" s="344" t="str">
        <f t="shared" si="15"/>
        <v>✔</v>
      </c>
      <c r="R161" s="352"/>
      <c r="S161" s="344" t="str">
        <f>IF(N161="","",IF(N161="はい","○","×"))</f>
        <v>○</v>
      </c>
      <c r="T161" s="212"/>
      <c r="U161" s="1256"/>
      <c r="W161" s="82"/>
    </row>
    <row r="162" spans="1:23" ht="13.5" customHeight="1" thickBot="1" x14ac:dyDescent="0.2">
      <c r="A162" s="176"/>
      <c r="B162" s="935"/>
      <c r="C162" s="80"/>
      <c r="D162" s="918"/>
      <c r="E162" s="908" t="s">
        <v>160</v>
      </c>
      <c r="F162" s="1476" t="s">
        <v>1180</v>
      </c>
      <c r="G162" s="1476"/>
      <c r="H162" s="1476"/>
      <c r="I162" s="1476"/>
      <c r="J162" s="1476"/>
      <c r="K162" s="1476"/>
      <c r="L162" s="1477"/>
      <c r="M162" s="83" t="s">
        <v>1181</v>
      </c>
      <c r="N162" s="7" t="s">
        <v>1891</v>
      </c>
      <c r="O162" s="155" t="s">
        <v>431</v>
      </c>
      <c r="P162" s="343">
        <v>220</v>
      </c>
      <c r="Q162" s="344" t="str">
        <f t="shared" si="15"/>
        <v>✔</v>
      </c>
      <c r="R162" s="352"/>
      <c r="S162" s="344" t="str">
        <f>IF(N162="","",IF(N162="はい","○","×"))</f>
        <v>○</v>
      </c>
      <c r="T162" s="212"/>
      <c r="U162" s="1256"/>
      <c r="W162" s="82"/>
    </row>
    <row r="163" spans="1:23" ht="13.5" customHeight="1" thickBot="1" x14ac:dyDescent="0.2">
      <c r="A163" s="176"/>
      <c r="B163" s="935"/>
      <c r="C163" s="80"/>
      <c r="D163" s="918"/>
      <c r="E163" s="913" t="s">
        <v>161</v>
      </c>
      <c r="F163" s="1458" t="s">
        <v>487</v>
      </c>
      <c r="G163" s="1447"/>
      <c r="H163" s="1447"/>
      <c r="I163" s="1447"/>
      <c r="J163" s="1447"/>
      <c r="K163" s="1447"/>
      <c r="L163" s="1448"/>
      <c r="M163" s="83" t="s">
        <v>69</v>
      </c>
      <c r="N163" s="7" t="s">
        <v>1891</v>
      </c>
      <c r="O163" s="153" t="s">
        <v>431</v>
      </c>
      <c r="P163" s="343">
        <v>221</v>
      </c>
      <c r="Q163" s="344" t="str">
        <f t="shared" si="15"/>
        <v>✔</v>
      </c>
      <c r="R163" s="352"/>
      <c r="S163" s="352"/>
      <c r="T163" s="212"/>
      <c r="U163" s="1256"/>
      <c r="W163" s="82"/>
    </row>
    <row r="164" spans="1:23" ht="13.5" customHeight="1" thickBot="1" x14ac:dyDescent="0.2">
      <c r="A164" s="176"/>
      <c r="B164" s="935"/>
      <c r="C164" s="80"/>
      <c r="D164" s="918"/>
      <c r="E164" s="919"/>
      <c r="F164" s="912"/>
      <c r="G164" s="1446" t="s">
        <v>1318</v>
      </c>
      <c r="H164" s="1447"/>
      <c r="I164" s="1447"/>
      <c r="J164" s="1447"/>
      <c r="K164" s="1447"/>
      <c r="L164" s="1448"/>
      <c r="M164" s="1132" t="str">
        <f>IF(N163="はい","A",IF(N163="いいえ","-","A／-"))</f>
        <v>A</v>
      </c>
      <c r="N164" s="7" t="s">
        <v>1891</v>
      </c>
      <c r="O164" s="153" t="s">
        <v>1319</v>
      </c>
      <c r="P164" s="343">
        <v>222</v>
      </c>
      <c r="Q164" s="344" t="str">
        <f t="shared" si="15"/>
        <v>✔</v>
      </c>
      <c r="R164" s="352"/>
      <c r="S164" s="1091" t="str">
        <f>IF(AND(M164="A",N164="はい"),"○",IF(AND(M164="A",N164&lt;&gt;""),"×",""))</f>
        <v>○</v>
      </c>
      <c r="T164" s="212"/>
      <c r="U164" s="1256"/>
      <c r="W164" s="82"/>
    </row>
    <row r="165" spans="1:23" ht="13.5" customHeight="1" thickBot="1" x14ac:dyDescent="0.2">
      <c r="A165" s="176"/>
      <c r="B165" s="935"/>
      <c r="C165" s="80"/>
      <c r="D165" s="918"/>
      <c r="E165" s="908" t="s">
        <v>162</v>
      </c>
      <c r="F165" s="1447" t="s">
        <v>202</v>
      </c>
      <c r="G165" s="1447"/>
      <c r="H165" s="1447"/>
      <c r="I165" s="1447"/>
      <c r="J165" s="1447"/>
      <c r="K165" s="1447"/>
      <c r="L165" s="1448"/>
      <c r="M165" s="83" t="s">
        <v>70</v>
      </c>
      <c r="N165" s="7" t="s">
        <v>1891</v>
      </c>
      <c r="O165" s="153" t="s">
        <v>431</v>
      </c>
      <c r="P165" s="343">
        <v>223</v>
      </c>
      <c r="Q165" s="344" t="str">
        <f t="shared" si="15"/>
        <v>✔</v>
      </c>
      <c r="R165" s="352"/>
      <c r="S165" s="344" t="str">
        <f>IF(N165="","",IF(N165="はい","○","×"))</f>
        <v>○</v>
      </c>
      <c r="T165" s="212"/>
      <c r="U165" s="1256"/>
      <c r="W165" s="82"/>
    </row>
    <row r="166" spans="1:23" ht="18.75" customHeight="1" thickBot="1" x14ac:dyDescent="0.2">
      <c r="A166" s="176"/>
      <c r="B166" s="935"/>
      <c r="C166" s="80"/>
      <c r="D166" s="918"/>
      <c r="E166" s="910" t="s">
        <v>163</v>
      </c>
      <c r="F166" s="1447" t="s">
        <v>105</v>
      </c>
      <c r="G166" s="1447"/>
      <c r="H166" s="1447"/>
      <c r="I166" s="1447"/>
      <c r="J166" s="1447"/>
      <c r="K166" s="1447"/>
      <c r="L166" s="1448"/>
      <c r="M166" s="83" t="s">
        <v>70</v>
      </c>
      <c r="N166" s="7" t="s">
        <v>1891</v>
      </c>
      <c r="O166" s="153" t="s">
        <v>431</v>
      </c>
      <c r="P166" s="343">
        <v>224</v>
      </c>
      <c r="Q166" s="344" t="str">
        <f t="shared" si="15"/>
        <v>✔</v>
      </c>
      <c r="R166" s="352"/>
      <c r="S166" s="344" t="str">
        <f>IF(N166="","",IF(N166="はい","○","×"))</f>
        <v>○</v>
      </c>
      <c r="T166" s="212"/>
      <c r="U166" s="1256"/>
      <c r="W166" s="82"/>
    </row>
    <row r="167" spans="1:23" ht="13.5" customHeight="1" thickBot="1" x14ac:dyDescent="0.2">
      <c r="A167" s="176"/>
      <c r="B167" s="935"/>
      <c r="C167" s="80"/>
      <c r="D167" s="918"/>
      <c r="E167" s="926" t="s">
        <v>164</v>
      </c>
      <c r="F167" s="1458" t="s">
        <v>298</v>
      </c>
      <c r="G167" s="1447"/>
      <c r="H167" s="1447"/>
      <c r="I167" s="1447"/>
      <c r="J167" s="1447"/>
      <c r="K167" s="1447"/>
      <c r="L167" s="1448"/>
      <c r="M167" s="83" t="s">
        <v>70</v>
      </c>
      <c r="N167" s="7" t="s">
        <v>1891</v>
      </c>
      <c r="O167" s="153" t="s">
        <v>431</v>
      </c>
      <c r="P167" s="343">
        <v>225</v>
      </c>
      <c r="Q167" s="344" t="str">
        <f t="shared" si="15"/>
        <v>✔</v>
      </c>
      <c r="R167" s="352"/>
      <c r="S167" s="344" t="str">
        <f>IF(N167="","",IF(N167="はい","○","×"))</f>
        <v>○</v>
      </c>
      <c r="T167" s="212"/>
      <c r="U167" s="1256"/>
      <c r="W167" s="82"/>
    </row>
    <row r="168" spans="1:23" ht="13.5" customHeight="1" thickBot="1" x14ac:dyDescent="0.2">
      <c r="A168" s="176"/>
      <c r="B168" s="935"/>
      <c r="C168" s="80"/>
      <c r="D168" s="927" t="s">
        <v>281</v>
      </c>
      <c r="E168" s="1019"/>
      <c r="F168" s="927"/>
      <c r="G168" s="171"/>
      <c r="H168" s="174"/>
      <c r="I168" s="174"/>
      <c r="J168" s="174"/>
      <c r="K168" s="174"/>
      <c r="L168" s="174"/>
      <c r="M168" s="95"/>
      <c r="N168" s="156" t="s">
        <v>319</v>
      </c>
      <c r="O168" s="97" t="s">
        <v>319</v>
      </c>
      <c r="P168" s="343">
        <v>227</v>
      </c>
      <c r="S168" s="352"/>
      <c r="T168" s="212"/>
      <c r="U168" s="1256"/>
      <c r="W168" s="82"/>
    </row>
    <row r="169" spans="1:23" ht="13.5" customHeight="1" thickBot="1" x14ac:dyDescent="0.2">
      <c r="A169" s="176"/>
      <c r="B169" s="935"/>
      <c r="C169" s="80"/>
      <c r="D169" s="918"/>
      <c r="E169" s="1481" t="s">
        <v>203</v>
      </c>
      <c r="F169" s="1472"/>
      <c r="G169" s="1472"/>
      <c r="H169" s="1472"/>
      <c r="I169" s="1472"/>
      <c r="J169" s="1472"/>
      <c r="K169" s="1472"/>
      <c r="L169" s="1473"/>
      <c r="M169" s="83" t="s">
        <v>123</v>
      </c>
      <c r="N169" s="7" t="s">
        <v>1891</v>
      </c>
      <c r="O169" s="153" t="s">
        <v>431</v>
      </c>
      <c r="P169" s="343">
        <v>228</v>
      </c>
      <c r="Q16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169="","未入力あり","✔"),""))</f>
        <v>✔</v>
      </c>
      <c r="R169" s="352"/>
      <c r="S169" s="344" t="str">
        <f>IF(N169="","",IF(N169="はい","○","×"))</f>
        <v>○</v>
      </c>
      <c r="T169" s="212"/>
      <c r="U169" s="1256"/>
      <c r="W169" s="82"/>
    </row>
    <row r="170" spans="1:23" ht="13.5" customHeight="1" thickBot="1" x14ac:dyDescent="0.2">
      <c r="A170" s="176"/>
      <c r="B170" s="935"/>
      <c r="C170" s="80"/>
      <c r="D170" s="918"/>
      <c r="E170" s="1031"/>
      <c r="F170" s="1446" t="s">
        <v>494</v>
      </c>
      <c r="G170" s="1447"/>
      <c r="H170" s="1447"/>
      <c r="I170" s="1447"/>
      <c r="J170" s="1447"/>
      <c r="K170" s="1447"/>
      <c r="L170" s="1448"/>
      <c r="M170" s="104" t="s">
        <v>244</v>
      </c>
      <c r="N170" s="7" t="s">
        <v>1891</v>
      </c>
      <c r="O170" s="153" t="s">
        <v>431</v>
      </c>
      <c r="P170" s="343">
        <v>229</v>
      </c>
      <c r="Q17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170="","未入力あり","✔"),""))</f>
        <v>✔</v>
      </c>
      <c r="R170" s="352"/>
      <c r="S170" s="352" t="str">
        <f>IF(N170="","",IF(N170="はい","○","×"))</f>
        <v>○</v>
      </c>
      <c r="T170" s="212"/>
      <c r="U170" s="1256"/>
      <c r="W170" s="82"/>
    </row>
    <row r="171" spans="1:23" ht="13.5" customHeight="1" thickBot="1" x14ac:dyDescent="0.2">
      <c r="A171" s="176"/>
      <c r="B171" s="935"/>
      <c r="C171" s="80"/>
      <c r="D171" s="918"/>
      <c r="E171" s="1031"/>
      <c r="F171" s="1446" t="s">
        <v>245</v>
      </c>
      <c r="G171" s="1447"/>
      <c r="H171" s="1447"/>
      <c r="I171" s="1447"/>
      <c r="J171" s="1447"/>
      <c r="K171" s="1447"/>
      <c r="L171" s="1448"/>
      <c r="M171" s="104" t="s">
        <v>244</v>
      </c>
      <c r="N171" s="7" t="s">
        <v>1891</v>
      </c>
      <c r="O171" s="153" t="s">
        <v>431</v>
      </c>
      <c r="P171" s="343">
        <v>230</v>
      </c>
      <c r="Q17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171="","未入力あり","✔"),""))</f>
        <v>✔</v>
      </c>
      <c r="R171" s="352"/>
      <c r="S171" s="352"/>
      <c r="T171" s="212"/>
      <c r="U171" s="1256"/>
      <c r="W171" s="82"/>
    </row>
    <row r="172" spans="1:23" ht="13.5" customHeight="1" thickBot="1" x14ac:dyDescent="0.2">
      <c r="A172" s="176"/>
      <c r="B172" s="935"/>
      <c r="C172" s="80"/>
      <c r="D172" s="927" t="s">
        <v>1305</v>
      </c>
      <c r="E172" s="1019"/>
      <c r="F172" s="927"/>
      <c r="G172" s="1025"/>
      <c r="H172" s="1026"/>
      <c r="I172" s="1026"/>
      <c r="J172" s="1026"/>
      <c r="K172" s="1026"/>
      <c r="L172" s="1026"/>
      <c r="M172" s="95"/>
      <c r="N172" s="412" t="s">
        <v>314</v>
      </c>
      <c r="O172" s="97" t="s">
        <v>314</v>
      </c>
      <c r="P172" s="343">
        <v>231</v>
      </c>
      <c r="S172" s="352"/>
      <c r="T172" s="212"/>
      <c r="U172" s="1256"/>
      <c r="W172" s="82"/>
    </row>
    <row r="173" spans="1:23" ht="13.5" customHeight="1" thickBot="1" x14ac:dyDescent="0.2">
      <c r="A173" s="176"/>
      <c r="B173" s="935"/>
      <c r="C173" s="80"/>
      <c r="D173" s="918"/>
      <c r="E173" s="1446" t="s">
        <v>6</v>
      </c>
      <c r="F173" s="1447"/>
      <c r="G173" s="1447"/>
      <c r="H173" s="1447"/>
      <c r="I173" s="1447"/>
      <c r="J173" s="1447"/>
      <c r="K173" s="1447"/>
      <c r="L173" s="1448"/>
      <c r="M173" s="83" t="s">
        <v>67</v>
      </c>
      <c r="N173" s="7" t="s">
        <v>1891</v>
      </c>
      <c r="O173" s="153" t="s">
        <v>431</v>
      </c>
      <c r="P173" s="343">
        <v>232</v>
      </c>
      <c r="Q173" s="344" t="str">
        <f t="shared" ref="Q173:Q182" si="1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173="","未入力あり","✔"),""))</f>
        <v>✔</v>
      </c>
      <c r="R173" s="352"/>
      <c r="S173" s="352"/>
      <c r="T173" s="212"/>
      <c r="U173" s="1256"/>
      <c r="W173" s="82"/>
    </row>
    <row r="174" spans="1:23" ht="13.5" customHeight="1" thickBot="1" x14ac:dyDescent="0.2">
      <c r="A174" s="176"/>
      <c r="B174" s="935"/>
      <c r="C174" s="80"/>
      <c r="D174" s="918"/>
      <c r="E174" s="1446" t="s">
        <v>1633</v>
      </c>
      <c r="F174" s="1447"/>
      <c r="G174" s="1447"/>
      <c r="H174" s="1447"/>
      <c r="I174" s="1447"/>
      <c r="J174" s="1447"/>
      <c r="K174" s="1447"/>
      <c r="L174" s="1448"/>
      <c r="M174" s="83" t="s">
        <v>67</v>
      </c>
      <c r="N174" s="7" t="s">
        <v>1892</v>
      </c>
      <c r="O174" s="153" t="s">
        <v>431</v>
      </c>
      <c r="P174" s="343">
        <v>233</v>
      </c>
      <c r="Q174" s="1280"/>
      <c r="R174" s="352"/>
      <c r="S174" s="352"/>
      <c r="T174" s="212"/>
      <c r="U174" s="1256"/>
      <c r="W174" s="82"/>
    </row>
    <row r="175" spans="1:23" ht="12.75" customHeight="1" thickBot="1" x14ac:dyDescent="0.2">
      <c r="A175" s="925"/>
      <c r="B175" s="80"/>
      <c r="C175" s="935"/>
      <c r="D175" s="911"/>
      <c r="E175" s="1467"/>
      <c r="F175" s="1446" t="s">
        <v>1767</v>
      </c>
      <c r="G175" s="1449"/>
      <c r="H175" s="1449"/>
      <c r="I175" s="1449"/>
      <c r="J175" s="1449"/>
      <c r="K175" s="1449"/>
      <c r="L175" s="1450"/>
      <c r="M175" s="104" t="s">
        <v>67</v>
      </c>
      <c r="N175" s="1295" t="s">
        <v>193</v>
      </c>
      <c r="O175" s="360"/>
      <c r="P175" s="343">
        <v>234</v>
      </c>
      <c r="S175" s="352"/>
      <c r="T175" s="212"/>
      <c r="U175" s="1256"/>
      <c r="W175" s="82"/>
    </row>
    <row r="176" spans="1:23" ht="13.5" customHeight="1" thickBot="1" x14ac:dyDescent="0.2">
      <c r="A176" s="176"/>
      <c r="B176" s="935"/>
      <c r="C176" s="80"/>
      <c r="D176" s="918"/>
      <c r="E176" s="1468"/>
      <c r="F176" s="1446" t="s">
        <v>1756</v>
      </c>
      <c r="G176" s="1465"/>
      <c r="H176" s="1465"/>
      <c r="I176" s="1465"/>
      <c r="J176" s="1465"/>
      <c r="K176" s="1465"/>
      <c r="L176" s="1466"/>
      <c r="M176" s="83" t="s">
        <v>67</v>
      </c>
      <c r="N176" s="327">
        <v>1</v>
      </c>
      <c r="O176" s="153" t="s">
        <v>246</v>
      </c>
      <c r="P176" s="343">
        <v>235</v>
      </c>
      <c r="Q176" s="344" t="str">
        <f t="shared" si="16"/>
        <v>✔</v>
      </c>
      <c r="R176" s="352"/>
      <c r="S176" s="352"/>
      <c r="T176" s="212"/>
      <c r="U176" s="1256"/>
      <c r="W176" s="82"/>
    </row>
    <row r="177" spans="1:24" ht="18" customHeight="1" thickBot="1" x14ac:dyDescent="0.2">
      <c r="A177" s="176"/>
      <c r="B177" s="935"/>
      <c r="C177" s="80"/>
      <c r="D177" s="918"/>
      <c r="E177" s="1468"/>
      <c r="F177" s="1446" t="s">
        <v>1817</v>
      </c>
      <c r="G177" s="1465"/>
      <c r="H177" s="1465"/>
      <c r="I177" s="1465"/>
      <c r="J177" s="1465"/>
      <c r="K177" s="1465"/>
      <c r="L177" s="1466"/>
      <c r="M177" s="83" t="s">
        <v>67</v>
      </c>
      <c r="N177" s="327">
        <v>0</v>
      </c>
      <c r="O177" s="153" t="s">
        <v>246</v>
      </c>
      <c r="P177" s="343">
        <v>236</v>
      </c>
      <c r="Q177" s="344" t="str">
        <f t="shared" si="16"/>
        <v>✔</v>
      </c>
      <c r="R177" s="352"/>
      <c r="S177" s="352"/>
      <c r="T177" s="212"/>
      <c r="U177" s="1256"/>
      <c r="W177" s="82"/>
    </row>
    <row r="178" spans="1:24" ht="21" customHeight="1" thickBot="1" x14ac:dyDescent="0.2">
      <c r="A178" s="176"/>
      <c r="B178" s="935"/>
      <c r="C178" s="80"/>
      <c r="D178" s="918"/>
      <c r="E178" s="1469"/>
      <c r="F178" s="1446" t="s">
        <v>1818</v>
      </c>
      <c r="G178" s="1465"/>
      <c r="H178" s="1465"/>
      <c r="I178" s="1465"/>
      <c r="J178" s="1465"/>
      <c r="K178" s="1465"/>
      <c r="L178" s="1466"/>
      <c r="M178" s="83" t="s">
        <v>67</v>
      </c>
      <c r="N178" s="327">
        <v>0</v>
      </c>
      <c r="O178" s="153" t="s">
        <v>44</v>
      </c>
      <c r="P178" s="343">
        <v>237</v>
      </c>
      <c r="Q178" s="344" t="str">
        <f t="shared" si="16"/>
        <v>✔</v>
      </c>
      <c r="R178" s="352"/>
      <c r="S178" s="352"/>
      <c r="T178" s="212"/>
      <c r="U178" s="1256"/>
      <c r="W178" s="82"/>
    </row>
    <row r="179" spans="1:24" ht="13.5" customHeight="1" thickBot="1" x14ac:dyDescent="0.2">
      <c r="A179" s="176"/>
      <c r="B179" s="935"/>
      <c r="C179" s="80"/>
      <c r="D179" s="918"/>
      <c r="E179" s="1478" t="s">
        <v>1361</v>
      </c>
      <c r="F179" s="1472"/>
      <c r="G179" s="1472"/>
      <c r="H179" s="1472"/>
      <c r="I179" s="1472"/>
      <c r="J179" s="1472"/>
      <c r="K179" s="1472"/>
      <c r="L179" s="1473"/>
      <c r="M179" s="83" t="s">
        <v>67</v>
      </c>
      <c r="N179" s="7" t="s">
        <v>1891</v>
      </c>
      <c r="O179" s="153" t="s">
        <v>431</v>
      </c>
      <c r="P179" s="343">
        <v>238</v>
      </c>
      <c r="Q179" s="344" t="str">
        <f t="shared" si="16"/>
        <v>✔</v>
      </c>
      <c r="R179" s="352"/>
      <c r="S179" s="352"/>
      <c r="T179" s="212"/>
      <c r="U179" s="1256"/>
      <c r="W179" s="82"/>
    </row>
    <row r="180" spans="1:24" ht="13.5" customHeight="1" thickBot="1" x14ac:dyDescent="0.2">
      <c r="A180" s="176"/>
      <c r="B180" s="935"/>
      <c r="C180" s="80"/>
      <c r="D180" s="918"/>
      <c r="E180" s="1478" t="s">
        <v>7</v>
      </c>
      <c r="F180" s="1472"/>
      <c r="G180" s="1472"/>
      <c r="H180" s="1472"/>
      <c r="I180" s="1472"/>
      <c r="J180" s="1472"/>
      <c r="K180" s="1472"/>
      <c r="L180" s="1473"/>
      <c r="M180" s="83" t="s">
        <v>67</v>
      </c>
      <c r="N180" s="7" t="s">
        <v>1892</v>
      </c>
      <c r="O180" s="153" t="s">
        <v>431</v>
      </c>
      <c r="P180" s="343">
        <v>239</v>
      </c>
      <c r="Q180" s="344" t="str">
        <f t="shared" si="16"/>
        <v>✔</v>
      </c>
      <c r="R180" s="352"/>
      <c r="S180" s="352"/>
      <c r="T180" s="212"/>
      <c r="U180" s="1256"/>
      <c r="W180" s="82"/>
    </row>
    <row r="181" spans="1:24" ht="13.5" customHeight="1" thickBot="1" x14ac:dyDescent="0.2">
      <c r="A181" s="176"/>
      <c r="B181" s="935"/>
      <c r="C181" s="80"/>
      <c r="D181" s="918"/>
      <c r="E181" s="1457" t="s">
        <v>8</v>
      </c>
      <c r="F181" s="1458"/>
      <c r="G181" s="1458"/>
      <c r="H181" s="1458"/>
      <c r="I181" s="1458"/>
      <c r="J181" s="1458"/>
      <c r="K181" s="1458"/>
      <c r="L181" s="1459"/>
      <c r="M181" s="83" t="s">
        <v>67</v>
      </c>
      <c r="N181" s="7" t="s">
        <v>1892</v>
      </c>
      <c r="O181" s="153" t="s">
        <v>431</v>
      </c>
      <c r="P181" s="343">
        <v>240</v>
      </c>
      <c r="Q181" s="344" t="str">
        <f t="shared" si="16"/>
        <v>✔</v>
      </c>
      <c r="R181" s="352"/>
      <c r="S181" s="352"/>
      <c r="T181" s="212"/>
      <c r="U181" s="1256"/>
      <c r="W181" s="82"/>
    </row>
    <row r="182" spans="1:24" ht="22.15" customHeight="1" thickBot="1" x14ac:dyDescent="0.2">
      <c r="A182" s="176"/>
      <c r="B182" s="936"/>
      <c r="C182" s="90"/>
      <c r="D182" s="919"/>
      <c r="E182" s="936"/>
      <c r="F182" s="1446" t="s">
        <v>1277</v>
      </c>
      <c r="G182" s="1447"/>
      <c r="H182" s="1447"/>
      <c r="I182" s="1447"/>
      <c r="J182" s="1447"/>
      <c r="K182" s="1447"/>
      <c r="L182" s="1448"/>
      <c r="M182" s="83" t="s">
        <v>67</v>
      </c>
      <c r="N182" s="327">
        <v>0</v>
      </c>
      <c r="O182" s="153" t="s">
        <v>9</v>
      </c>
      <c r="P182" s="343">
        <v>241</v>
      </c>
      <c r="Q182" s="344" t="str">
        <f t="shared" si="16"/>
        <v>✔</v>
      </c>
      <c r="R182" s="352"/>
      <c r="S182" s="352"/>
      <c r="T182" s="212"/>
      <c r="U182" s="1256"/>
      <c r="W182" s="82"/>
    </row>
    <row r="183" spans="1:24" ht="13.5" customHeight="1" thickBot="1" x14ac:dyDescent="0.2">
      <c r="A183" s="1052"/>
      <c r="B183" s="1027" t="s">
        <v>282</v>
      </c>
      <c r="C183" s="166"/>
      <c r="D183" s="166"/>
      <c r="E183" s="166"/>
      <c r="F183" s="166"/>
      <c r="G183" s="166"/>
      <c r="H183" s="167"/>
      <c r="I183" s="167"/>
      <c r="J183" s="167"/>
      <c r="K183" s="167"/>
      <c r="L183" s="167"/>
      <c r="M183" s="91"/>
      <c r="N183" s="109"/>
      <c r="O183" s="110"/>
      <c r="P183" s="343">
        <v>242</v>
      </c>
      <c r="S183" s="352"/>
      <c r="T183" s="212"/>
      <c r="U183" s="1256"/>
      <c r="W183" s="82"/>
    </row>
    <row r="184" spans="1:24" ht="13.5" customHeight="1" thickBot="1" x14ac:dyDescent="0.2">
      <c r="A184" s="1052"/>
      <c r="B184" s="918"/>
      <c r="C184" s="917" t="s">
        <v>71</v>
      </c>
      <c r="D184" s="80"/>
      <c r="E184" s="80"/>
      <c r="F184" s="80"/>
      <c r="G184" s="80"/>
      <c r="H184" s="975"/>
      <c r="I184" s="975"/>
      <c r="J184" s="975"/>
      <c r="K184" s="975"/>
      <c r="L184" s="975"/>
      <c r="M184" s="83" t="s">
        <v>70</v>
      </c>
      <c r="N184" s="7" t="s">
        <v>1891</v>
      </c>
      <c r="O184" s="153" t="s">
        <v>431</v>
      </c>
      <c r="P184" s="343">
        <v>243</v>
      </c>
      <c r="Q184" s="344" t="str">
        <f t="shared" ref="Q184:Q192" si="17">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184="","未入力あり","✔"),""))</f>
        <v>✔</v>
      </c>
      <c r="R184" s="352"/>
      <c r="S184" s="344" t="str">
        <f>IF(N184="","",IF(N184="はい","○","×"))</f>
        <v>○</v>
      </c>
      <c r="T184" s="212"/>
      <c r="U184" s="1256"/>
      <c r="W184" s="82"/>
    </row>
    <row r="185" spans="1:24" ht="22.5" customHeight="1" thickBot="1" x14ac:dyDescent="0.2">
      <c r="A185" s="176"/>
      <c r="B185" s="918"/>
      <c r="C185" s="918"/>
      <c r="D185" s="917" t="s">
        <v>127</v>
      </c>
      <c r="E185" s="1482" t="s">
        <v>692</v>
      </c>
      <c r="F185" s="1482"/>
      <c r="G185" s="1482"/>
      <c r="H185" s="1482"/>
      <c r="I185" s="1482"/>
      <c r="J185" s="1482"/>
      <c r="K185" s="1482"/>
      <c r="L185" s="1483"/>
      <c r="M185" s="106" t="s">
        <v>67</v>
      </c>
      <c r="N185" s="7" t="s">
        <v>1891</v>
      </c>
      <c r="O185" s="153" t="s">
        <v>431</v>
      </c>
      <c r="P185" s="343">
        <v>244</v>
      </c>
      <c r="Q185" s="344" t="str">
        <f t="shared" si="17"/>
        <v>✔</v>
      </c>
      <c r="R185" s="352"/>
      <c r="S185" s="352"/>
      <c r="T185" s="212"/>
      <c r="U185" s="1256"/>
      <c r="W185" s="82"/>
    </row>
    <row r="186" spans="1:24" ht="27" customHeight="1" thickBot="1" x14ac:dyDescent="0.2">
      <c r="A186" s="176"/>
      <c r="B186" s="918"/>
      <c r="C186" s="918"/>
      <c r="D186" s="918"/>
      <c r="E186" s="913" t="s">
        <v>167</v>
      </c>
      <c r="F186" s="1447" t="s">
        <v>1861</v>
      </c>
      <c r="G186" s="1447"/>
      <c r="H186" s="1447"/>
      <c r="I186" s="1447"/>
      <c r="J186" s="1447"/>
      <c r="K186" s="1447"/>
      <c r="L186" s="1448"/>
      <c r="M186" s="1044" t="s">
        <v>1521</v>
      </c>
      <c r="N186" s="1366">
        <v>1003</v>
      </c>
      <c r="O186" s="154" t="s">
        <v>158</v>
      </c>
      <c r="P186" s="343">
        <v>245</v>
      </c>
      <c r="Q186" s="344" t="str">
        <f t="shared" si="17"/>
        <v>✔</v>
      </c>
      <c r="R186" s="352"/>
      <c r="S186" s="1108">
        <f>IF(N186="","",N186/500)</f>
        <v>2.0059999999999998</v>
      </c>
      <c r="T186" s="212"/>
      <c r="U186" s="1256"/>
      <c r="W186" s="82"/>
    </row>
    <row r="187" spans="1:24" ht="41.45" customHeight="1" thickBot="1" x14ac:dyDescent="0.2">
      <c r="A187" s="176"/>
      <c r="B187" s="918"/>
      <c r="C187" s="918"/>
      <c r="D187" s="918"/>
      <c r="E187" s="913" t="s">
        <v>315</v>
      </c>
      <c r="F187" s="1447" t="s">
        <v>1862</v>
      </c>
      <c r="G187" s="1447"/>
      <c r="H187" s="1447"/>
      <c r="I187" s="1447"/>
      <c r="J187" s="1447"/>
      <c r="K187" s="1447"/>
      <c r="L187" s="1448"/>
      <c r="M187" s="117" t="s">
        <v>1522</v>
      </c>
      <c r="N187" s="1366">
        <v>972</v>
      </c>
      <c r="O187" s="154" t="s">
        <v>158</v>
      </c>
      <c r="P187" s="343">
        <v>246</v>
      </c>
      <c r="Q187" s="344" t="str">
        <f t="shared" si="17"/>
        <v>✔</v>
      </c>
      <c r="R187" s="352"/>
      <c r="S187" s="1108">
        <f>IF(N187="","",N187/400)</f>
        <v>2.4300000000000002</v>
      </c>
      <c r="T187" s="212"/>
      <c r="U187" s="1256"/>
      <c r="W187" s="82"/>
    </row>
    <row r="188" spans="1:24" ht="39" customHeight="1" thickBot="1" x14ac:dyDescent="0.2">
      <c r="A188" s="176"/>
      <c r="B188" s="918"/>
      <c r="C188" s="918"/>
      <c r="D188" s="918"/>
      <c r="E188" s="913" t="s">
        <v>160</v>
      </c>
      <c r="F188" s="1447" t="s">
        <v>1863</v>
      </c>
      <c r="G188" s="1447"/>
      <c r="H188" s="1447"/>
      <c r="I188" s="1447"/>
      <c r="J188" s="1447"/>
      <c r="K188" s="1447"/>
      <c r="L188" s="1448"/>
      <c r="M188" s="117" t="s">
        <v>42</v>
      </c>
      <c r="N188" s="1366">
        <v>7497</v>
      </c>
      <c r="O188" s="154" t="s">
        <v>339</v>
      </c>
      <c r="P188" s="343">
        <v>247</v>
      </c>
      <c r="Q188" s="344" t="str">
        <f t="shared" si="17"/>
        <v>✔</v>
      </c>
      <c r="R188" s="352"/>
      <c r="S188" s="1108">
        <f>IF(N188="","",N188/1000)</f>
        <v>7.4969999999999999</v>
      </c>
      <c r="T188" s="212"/>
      <c r="U188" s="1256"/>
      <c r="W188" s="82"/>
    </row>
    <row r="189" spans="1:24" ht="39.75" customHeight="1" thickBot="1" x14ac:dyDescent="0.2">
      <c r="A189" s="176"/>
      <c r="B189" s="918"/>
      <c r="C189" s="918"/>
      <c r="D189" s="918"/>
      <c r="E189" s="913" t="s">
        <v>161</v>
      </c>
      <c r="F189" s="1447" t="s">
        <v>1864</v>
      </c>
      <c r="G189" s="1447"/>
      <c r="H189" s="1447"/>
      <c r="I189" s="1447"/>
      <c r="J189" s="1447"/>
      <c r="K189" s="1447"/>
      <c r="L189" s="1448"/>
      <c r="M189" s="117" t="s">
        <v>42</v>
      </c>
      <c r="N189" s="1366">
        <v>345</v>
      </c>
      <c r="O189" s="154" t="s">
        <v>339</v>
      </c>
      <c r="P189" s="343">
        <v>248</v>
      </c>
      <c r="Q189" s="344" t="str">
        <f t="shared" si="17"/>
        <v>✔</v>
      </c>
      <c r="R189" s="352"/>
      <c r="S189" s="1108">
        <f>IF(N189="","",N189/200)</f>
        <v>1.7250000000000001</v>
      </c>
      <c r="T189" s="212"/>
      <c r="U189" s="1256"/>
      <c r="W189" s="82"/>
      <c r="X189" s="826"/>
    </row>
    <row r="190" spans="1:24" ht="24" customHeight="1" thickBot="1" x14ac:dyDescent="0.2">
      <c r="A190" s="176"/>
      <c r="B190" s="918"/>
      <c r="C190" s="918"/>
      <c r="D190" s="918"/>
      <c r="E190" s="913" t="s">
        <v>428</v>
      </c>
      <c r="F190" s="1447" t="s">
        <v>1865</v>
      </c>
      <c r="G190" s="1447"/>
      <c r="H190" s="1447"/>
      <c r="I190" s="1447"/>
      <c r="J190" s="1447"/>
      <c r="K190" s="1447"/>
      <c r="L190" s="1448"/>
      <c r="M190" s="117" t="s">
        <v>1523</v>
      </c>
      <c r="N190" s="1366">
        <v>278</v>
      </c>
      <c r="O190" s="154" t="s">
        <v>339</v>
      </c>
      <c r="P190" s="343">
        <v>249</v>
      </c>
      <c r="Q190" s="344" t="str">
        <f t="shared" si="17"/>
        <v>✔</v>
      </c>
      <c r="R190" s="352"/>
      <c r="S190" s="1108">
        <f>IF(N190="","",N190/50)</f>
        <v>5.56</v>
      </c>
      <c r="T190" s="212"/>
      <c r="U190" s="1256"/>
      <c r="W190" s="82"/>
      <c r="X190" s="826"/>
    </row>
    <row r="191" spans="1:24" ht="49.15" customHeight="1" thickBot="1" x14ac:dyDescent="0.2">
      <c r="A191" s="176"/>
      <c r="B191" s="918"/>
      <c r="C191" s="918"/>
      <c r="D191" s="917" t="s">
        <v>837</v>
      </c>
      <c r="E191" s="1458" t="s">
        <v>1693</v>
      </c>
      <c r="F191" s="1458"/>
      <c r="G191" s="1458"/>
      <c r="H191" s="1458"/>
      <c r="I191" s="1458"/>
      <c r="J191" s="1458"/>
      <c r="K191" s="1458"/>
      <c r="L191" s="1459"/>
      <c r="M191" s="103" t="s">
        <v>67</v>
      </c>
      <c r="N191" s="7" t="s">
        <v>1892</v>
      </c>
      <c r="O191" s="361" t="s">
        <v>431</v>
      </c>
      <c r="P191" s="343">
        <v>250</v>
      </c>
      <c r="Q191" s="344" t="str">
        <f t="shared" si="17"/>
        <v>✔</v>
      </c>
      <c r="R191" s="352"/>
      <c r="S191" s="352"/>
      <c r="T191" s="212"/>
      <c r="U191" s="1256"/>
      <c r="W191" s="82"/>
      <c r="X191" s="826"/>
    </row>
    <row r="192" spans="1:24" ht="13.5" customHeight="1" thickBot="1" x14ac:dyDescent="0.2">
      <c r="A192" s="176"/>
      <c r="B192" s="918"/>
      <c r="C192" s="918"/>
      <c r="D192" s="918"/>
      <c r="E192" s="961"/>
      <c r="F192" s="1092"/>
      <c r="G192" s="1013"/>
      <c r="H192" s="1362"/>
      <c r="I192" s="1092"/>
      <c r="J192" s="1092"/>
      <c r="K192" s="1092"/>
      <c r="L192" s="1018" t="s">
        <v>838</v>
      </c>
      <c r="M192" s="117" t="s">
        <v>1260</v>
      </c>
      <c r="N192" s="327">
        <v>3</v>
      </c>
      <c r="O192" s="362" t="s">
        <v>45</v>
      </c>
      <c r="P192" s="343">
        <v>251</v>
      </c>
      <c r="Q192" s="344" t="str">
        <f t="shared" si="17"/>
        <v>✔</v>
      </c>
      <c r="R192" s="352"/>
      <c r="S192" s="352"/>
      <c r="T192" s="212"/>
      <c r="U192" s="1256"/>
      <c r="W192" s="82"/>
      <c r="X192" s="826"/>
    </row>
    <row r="193" spans="1:31" ht="13.5" customHeight="1" x14ac:dyDescent="0.15">
      <c r="A193" s="176"/>
      <c r="B193" s="918"/>
      <c r="C193" s="917" t="s">
        <v>841</v>
      </c>
      <c r="D193" s="163"/>
      <c r="E193" s="82"/>
      <c r="F193" s="163"/>
      <c r="G193" s="702"/>
      <c r="H193" s="1361"/>
      <c r="I193" s="1361"/>
      <c r="J193" s="1361"/>
      <c r="K193" s="1361"/>
      <c r="L193" s="1361"/>
      <c r="M193" s="121"/>
      <c r="N193" s="941"/>
      <c r="O193" s="359"/>
      <c r="P193" s="343">
        <v>253</v>
      </c>
      <c r="S193" s="352"/>
      <c r="T193" s="212"/>
      <c r="U193" s="1256"/>
      <c r="W193" s="82"/>
      <c r="X193" s="826"/>
    </row>
    <row r="194" spans="1:31" ht="13.5" customHeight="1" x14ac:dyDescent="0.15">
      <c r="A194" s="1363"/>
      <c r="B194" s="1364"/>
      <c r="C194" s="1364"/>
      <c r="D194" s="945" t="s">
        <v>1866</v>
      </c>
      <c r="E194" s="985"/>
      <c r="F194" s="392"/>
      <c r="G194" s="392"/>
      <c r="H194" s="946"/>
      <c r="I194" s="946"/>
      <c r="J194" s="1109"/>
      <c r="K194" s="1109"/>
      <c r="L194" s="112"/>
      <c r="M194" s="868"/>
      <c r="N194" s="868"/>
      <c r="O194" s="859"/>
      <c r="P194" s="343">
        <v>254</v>
      </c>
      <c r="Q194" s="436"/>
      <c r="R194" s="436"/>
      <c r="S194" s="352"/>
      <c r="T194" s="436"/>
      <c r="U194" s="1256"/>
      <c r="W194" s="82"/>
      <c r="X194" s="826"/>
    </row>
    <row r="195" spans="1:31" ht="13.5" customHeight="1" x14ac:dyDescent="0.15">
      <c r="A195" s="1363"/>
      <c r="B195" s="1364"/>
      <c r="C195" s="1364"/>
      <c r="D195" s="1364"/>
      <c r="E195" s="945" t="s">
        <v>855</v>
      </c>
      <c r="F195" s="392"/>
      <c r="G195" s="392"/>
      <c r="H195" s="392"/>
      <c r="I195" s="946"/>
      <c r="J195" s="946"/>
      <c r="K195" s="1109"/>
      <c r="L195" s="112"/>
      <c r="M195" s="868"/>
      <c r="N195" s="1030"/>
      <c r="O195" s="859"/>
      <c r="P195" s="343">
        <v>255</v>
      </c>
      <c r="Q195" s="436"/>
      <c r="R195" s="436"/>
      <c r="S195" s="352"/>
      <c r="T195" s="436"/>
      <c r="U195" s="1256"/>
      <c r="W195" s="82"/>
      <c r="X195" s="826"/>
    </row>
    <row r="196" spans="1:31" ht="13.5" customHeight="1" thickBot="1" x14ac:dyDescent="0.2">
      <c r="A196" s="1363"/>
      <c r="B196" s="1364"/>
      <c r="C196" s="1364"/>
      <c r="D196" s="1364"/>
      <c r="E196" s="1031"/>
      <c r="F196" s="945" t="s">
        <v>175</v>
      </c>
      <c r="G196" s="1092"/>
      <c r="H196" s="1092"/>
      <c r="I196" s="938"/>
      <c r="J196" s="938"/>
      <c r="K196" s="1362"/>
      <c r="L196" s="121"/>
      <c r="M196" s="434"/>
      <c r="N196" s="947"/>
      <c r="O196" s="948"/>
      <c r="P196" s="343">
        <v>256</v>
      </c>
      <c r="Q196" s="470"/>
      <c r="R196" s="436"/>
      <c r="S196" s="352"/>
      <c r="T196" s="436"/>
      <c r="U196" s="1256"/>
      <c r="W196" s="82"/>
      <c r="X196" s="826"/>
    </row>
    <row r="197" spans="1:31" ht="13.5" customHeight="1" thickBot="1" x14ac:dyDescent="0.2">
      <c r="A197" s="1363"/>
      <c r="B197" s="1364"/>
      <c r="C197" s="1364"/>
      <c r="D197" s="1364"/>
      <c r="E197" s="1031"/>
      <c r="F197" s="1029"/>
      <c r="G197" s="1081" t="s">
        <v>240</v>
      </c>
      <c r="H197" s="1092"/>
      <c r="I197" s="938"/>
      <c r="J197" s="938"/>
      <c r="K197" s="1362"/>
      <c r="L197" s="707"/>
      <c r="M197" s="103" t="s">
        <v>839</v>
      </c>
      <c r="N197" s="327">
        <v>0</v>
      </c>
      <c r="O197" s="850" t="s">
        <v>158</v>
      </c>
      <c r="P197" s="343">
        <v>257</v>
      </c>
      <c r="Q1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197="","未入力あり","✔"),""))</f>
        <v>✔</v>
      </c>
      <c r="R197" s="1102"/>
      <c r="S197" s="352"/>
      <c r="T197" s="436"/>
      <c r="U197" s="1256"/>
      <c r="W197" s="82"/>
      <c r="X197" s="826"/>
    </row>
    <row r="198" spans="1:31" ht="13.5" customHeight="1" thickBot="1" x14ac:dyDescent="0.2">
      <c r="A198" s="1363"/>
      <c r="B198" s="1364"/>
      <c r="C198" s="1364"/>
      <c r="D198" s="1364"/>
      <c r="E198" s="1031"/>
      <c r="F198" s="951"/>
      <c r="G198" s="1081" t="s">
        <v>474</v>
      </c>
      <c r="H198" s="1092"/>
      <c r="I198" s="938"/>
      <c r="J198" s="938"/>
      <c r="K198" s="1362" t="s">
        <v>74</v>
      </c>
      <c r="L198" s="705"/>
      <c r="M198" s="117" t="s">
        <v>67</v>
      </c>
      <c r="N198" s="327">
        <v>60</v>
      </c>
      <c r="O198" s="850" t="s">
        <v>158</v>
      </c>
      <c r="P198" s="343">
        <v>258</v>
      </c>
      <c r="Q19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198="","未入力あり","✔"),""))</f>
        <v>✔</v>
      </c>
      <c r="R198" s="1102"/>
      <c r="S198" s="352"/>
      <c r="T198" s="436"/>
      <c r="U198" s="1256"/>
      <c r="W198" s="82"/>
      <c r="X198" s="826"/>
    </row>
    <row r="199" spans="1:31" ht="13.5" customHeight="1" thickBot="1" x14ac:dyDescent="0.2">
      <c r="A199" s="860"/>
      <c r="B199" s="867"/>
      <c r="C199" s="867"/>
      <c r="D199" s="867"/>
      <c r="E199" s="1031"/>
      <c r="F199" s="1481" t="s">
        <v>93</v>
      </c>
      <c r="G199" s="1471"/>
      <c r="H199" s="1471"/>
      <c r="I199" s="1471"/>
      <c r="J199" s="1471"/>
      <c r="K199" s="1471"/>
      <c r="L199" s="1471"/>
      <c r="M199" s="434"/>
      <c r="N199" s="940"/>
      <c r="O199" s="850"/>
      <c r="P199" s="343">
        <v>259</v>
      </c>
      <c r="Q199" s="438"/>
      <c r="R199" s="857"/>
      <c r="S199" s="352"/>
      <c r="T199" s="857"/>
      <c r="U199" s="1256"/>
      <c r="W199" s="82"/>
      <c r="X199" s="826"/>
    </row>
    <row r="200" spans="1:31" s="436" customFormat="1" ht="13.5" customHeight="1" thickBot="1" x14ac:dyDescent="0.2">
      <c r="A200" s="860"/>
      <c r="B200" s="867"/>
      <c r="C200" s="867"/>
      <c r="D200" s="867"/>
      <c r="E200" s="1031"/>
      <c r="F200" s="139"/>
      <c r="G200" s="1446" t="s">
        <v>1338</v>
      </c>
      <c r="H200" s="1447"/>
      <c r="I200" s="1447"/>
      <c r="J200" s="1447"/>
      <c r="K200" s="1447"/>
      <c r="L200" s="1448"/>
      <c r="M200" s="939" t="s">
        <v>67</v>
      </c>
      <c r="N200" s="327">
        <v>11</v>
      </c>
      <c r="O200" s="850" t="s">
        <v>158</v>
      </c>
      <c r="P200" s="343">
        <v>260</v>
      </c>
      <c r="Q20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200="","未入力あり","✔"),""))</f>
        <v>✔</v>
      </c>
      <c r="R200" s="1102"/>
      <c r="S200" s="352"/>
      <c r="U200" s="1256"/>
      <c r="W200" s="853"/>
      <c r="X200" s="820"/>
      <c r="AA200" s="854"/>
      <c r="AB200" s="853"/>
      <c r="AD200" s="855"/>
      <c r="AE200" s="435"/>
    </row>
    <row r="201" spans="1:31" s="436" customFormat="1" ht="13.5" customHeight="1" thickBot="1" x14ac:dyDescent="0.2">
      <c r="A201" s="860"/>
      <c r="B201" s="867"/>
      <c r="C201" s="867"/>
      <c r="D201" s="867"/>
      <c r="E201" s="1031"/>
      <c r="F201" s="139"/>
      <c r="G201" s="1041" t="s">
        <v>1339</v>
      </c>
      <c r="H201" s="434"/>
      <c r="I201" s="938"/>
      <c r="J201" s="938"/>
      <c r="K201" s="1008"/>
      <c r="L201" s="707"/>
      <c r="M201" s="939" t="s">
        <v>67</v>
      </c>
      <c r="N201" s="819">
        <v>27</v>
      </c>
      <c r="O201" s="850" t="s">
        <v>158</v>
      </c>
      <c r="P201" s="343">
        <v>261</v>
      </c>
      <c r="Q20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201="","未入力あり","✔"),""))</f>
        <v>✔</v>
      </c>
      <c r="R201" s="1102"/>
      <c r="S201" s="352"/>
      <c r="U201" s="1256"/>
      <c r="W201" s="789"/>
      <c r="X201" s="820"/>
      <c r="Z201" s="856"/>
      <c r="AA201" s="854"/>
      <c r="AB201" s="440"/>
      <c r="AD201" s="855"/>
      <c r="AE201" s="437"/>
    </row>
    <row r="202" spans="1:31" s="436" customFormat="1" ht="13.5" customHeight="1" thickBot="1" x14ac:dyDescent="0.2">
      <c r="A202" s="860"/>
      <c r="B202" s="867"/>
      <c r="C202" s="867"/>
      <c r="D202" s="867"/>
      <c r="E202" s="1031"/>
      <c r="F202" s="139"/>
      <c r="G202" s="1041" t="s">
        <v>95</v>
      </c>
      <c r="H202" s="434"/>
      <c r="I202" s="938"/>
      <c r="J202" s="938"/>
      <c r="K202" s="1008" t="s">
        <v>74</v>
      </c>
      <c r="L202" s="707"/>
      <c r="M202" s="939" t="s">
        <v>67</v>
      </c>
      <c r="N202" s="819">
        <v>0</v>
      </c>
      <c r="O202" s="850" t="s">
        <v>158</v>
      </c>
      <c r="P202" s="343">
        <v>262</v>
      </c>
      <c r="Q20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202="","未入力あり","✔"),""))</f>
        <v>✔</v>
      </c>
      <c r="R202" s="352"/>
      <c r="S202" s="352"/>
      <c r="U202" s="1256"/>
      <c r="W202" s="789"/>
      <c r="X202" s="820"/>
      <c r="Z202" s="856"/>
      <c r="AA202" s="854"/>
      <c r="AB202" s="440"/>
      <c r="AD202" s="855"/>
      <c r="AE202" s="437"/>
    </row>
    <row r="203" spans="1:31" s="436" customFormat="1" ht="13.5" customHeight="1" thickBot="1" x14ac:dyDescent="0.2">
      <c r="A203" s="860"/>
      <c r="B203" s="867"/>
      <c r="C203" s="867"/>
      <c r="D203" s="867"/>
      <c r="E203" s="1031"/>
      <c r="F203" s="139"/>
      <c r="G203" s="1041" t="s">
        <v>94</v>
      </c>
      <c r="H203" s="434"/>
      <c r="I203" s="938"/>
      <c r="J203" s="938"/>
      <c r="K203" s="1008"/>
      <c r="L203" s="707"/>
      <c r="M203" s="939" t="s">
        <v>67</v>
      </c>
      <c r="N203" s="819">
        <v>39</v>
      </c>
      <c r="O203" s="850" t="s">
        <v>158</v>
      </c>
      <c r="P203" s="343">
        <v>263</v>
      </c>
      <c r="Q20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203="","未入力あり","✔"),""))</f>
        <v>✔</v>
      </c>
      <c r="R203" s="1102"/>
      <c r="S203" s="352"/>
      <c r="U203" s="1256"/>
      <c r="W203" s="788"/>
      <c r="X203" s="820"/>
      <c r="Z203" s="856"/>
      <c r="AA203" s="854"/>
      <c r="AB203" s="853"/>
      <c r="AD203" s="855"/>
      <c r="AE203" s="437"/>
    </row>
    <row r="204" spans="1:31" s="436" customFormat="1" ht="13.5" customHeight="1" thickBot="1" x14ac:dyDescent="0.2">
      <c r="A204" s="860"/>
      <c r="B204" s="867"/>
      <c r="C204" s="867"/>
      <c r="D204" s="867"/>
      <c r="E204" s="1031"/>
      <c r="F204" s="945" t="s">
        <v>176</v>
      </c>
      <c r="H204" s="82"/>
      <c r="I204" s="887"/>
      <c r="J204" s="887"/>
      <c r="K204" s="974"/>
      <c r="L204" s="1016"/>
      <c r="M204" s="434"/>
      <c r="N204" s="888"/>
      <c r="O204" s="850"/>
      <c r="P204" s="343">
        <v>264</v>
      </c>
      <c r="Q204" s="434"/>
      <c r="S204" s="352"/>
      <c r="U204" s="1256"/>
      <c r="W204" s="789"/>
      <c r="X204" s="820"/>
      <c r="Z204" s="856"/>
      <c r="AA204" s="854"/>
      <c r="AB204" s="440"/>
      <c r="AD204" s="855"/>
      <c r="AE204" s="437"/>
    </row>
    <row r="205" spans="1:31" s="436" customFormat="1" ht="13.5" customHeight="1" thickBot="1" x14ac:dyDescent="0.2">
      <c r="A205" s="860"/>
      <c r="B205" s="867"/>
      <c r="C205" s="867"/>
      <c r="D205" s="867"/>
      <c r="E205" s="1031"/>
      <c r="F205" s="139"/>
      <c r="G205" s="1528" t="s">
        <v>307</v>
      </c>
      <c r="H205" s="1529"/>
      <c r="I205" s="1529"/>
      <c r="J205" s="1529"/>
      <c r="K205" s="1529"/>
      <c r="L205" s="1530"/>
      <c r="M205" s="939" t="s">
        <v>67</v>
      </c>
      <c r="N205" s="819">
        <v>7</v>
      </c>
      <c r="O205" s="850" t="s">
        <v>158</v>
      </c>
      <c r="P205" s="343">
        <v>265</v>
      </c>
      <c r="Q20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205="","未入力あり","✔"),""))</f>
        <v>✔</v>
      </c>
      <c r="R205" s="1102"/>
      <c r="S205" s="352"/>
      <c r="U205" s="1256"/>
      <c r="W205" s="789"/>
      <c r="X205" s="820"/>
      <c r="Z205" s="856"/>
      <c r="AA205" s="854"/>
      <c r="AB205" s="440"/>
      <c r="AD205" s="855"/>
      <c r="AE205" s="437"/>
    </row>
    <row r="206" spans="1:31" s="436" customFormat="1" ht="13.5" customHeight="1" thickBot="1" x14ac:dyDescent="0.2">
      <c r="A206" s="860"/>
      <c r="B206" s="867"/>
      <c r="C206" s="867"/>
      <c r="D206" s="867"/>
      <c r="E206" s="1031"/>
      <c r="F206" s="139"/>
      <c r="G206" s="1041" t="s">
        <v>475</v>
      </c>
      <c r="H206" s="434"/>
      <c r="I206" s="938"/>
      <c r="J206" s="938"/>
      <c r="K206" s="1008"/>
      <c r="L206" s="707"/>
      <c r="M206" s="939" t="s">
        <v>67</v>
      </c>
      <c r="N206" s="819">
        <v>117</v>
      </c>
      <c r="O206" s="850" t="s">
        <v>158</v>
      </c>
      <c r="P206" s="343">
        <v>266</v>
      </c>
      <c r="Q20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206="","未入力あり","✔"),""))</f>
        <v>✔</v>
      </c>
      <c r="R206" s="1102"/>
      <c r="S206" s="352"/>
      <c r="U206" s="1256"/>
      <c r="V206" s="857"/>
      <c r="W206" s="788"/>
      <c r="X206" s="820"/>
      <c r="Z206" s="856"/>
      <c r="AA206" s="854"/>
      <c r="AB206" s="853"/>
      <c r="AD206" s="855"/>
      <c r="AE206" s="437"/>
    </row>
    <row r="207" spans="1:31" s="436" customFormat="1" ht="13.5" customHeight="1" thickBot="1" x14ac:dyDescent="0.2">
      <c r="A207" s="860"/>
      <c r="B207" s="867"/>
      <c r="C207" s="867"/>
      <c r="D207" s="867"/>
      <c r="E207" s="1031"/>
      <c r="F207" s="139"/>
      <c r="G207" s="945" t="s">
        <v>1306</v>
      </c>
      <c r="H207" s="868"/>
      <c r="I207" s="946"/>
      <c r="J207" s="946"/>
      <c r="K207" s="975"/>
      <c r="L207" s="708"/>
      <c r="M207" s="939" t="s">
        <v>67</v>
      </c>
      <c r="N207" s="819">
        <v>33</v>
      </c>
      <c r="O207" s="850" t="s">
        <v>158</v>
      </c>
      <c r="P207" s="343">
        <v>267</v>
      </c>
      <c r="Q20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207="","未入力あり","✔"),""))</f>
        <v>✔</v>
      </c>
      <c r="R207" s="352"/>
      <c r="S207" s="352"/>
      <c r="U207" s="1256"/>
      <c r="W207" s="789"/>
      <c r="X207" s="820"/>
      <c r="Z207" s="856"/>
      <c r="AA207" s="854"/>
      <c r="AB207" s="440"/>
      <c r="AD207" s="855"/>
      <c r="AE207" s="437"/>
    </row>
    <row r="208" spans="1:31" s="436" customFormat="1" ht="13.5" customHeight="1" thickBot="1" x14ac:dyDescent="0.2">
      <c r="A208" s="860"/>
      <c r="B208" s="867"/>
      <c r="C208" s="867"/>
      <c r="D208" s="867"/>
      <c r="E208" s="1031"/>
      <c r="F208" s="945" t="s">
        <v>96</v>
      </c>
      <c r="G208" s="868"/>
      <c r="H208" s="392"/>
      <c r="I208" s="946"/>
      <c r="J208" s="946"/>
      <c r="K208" s="975" t="s">
        <v>74</v>
      </c>
      <c r="L208" s="112"/>
      <c r="M208" s="434"/>
      <c r="N208" s="942"/>
      <c r="O208" s="850"/>
      <c r="P208" s="343">
        <v>268</v>
      </c>
      <c r="Q208" s="434"/>
      <c r="S208" s="352"/>
      <c r="U208" s="1256"/>
      <c r="W208" s="789"/>
      <c r="X208" s="820"/>
      <c r="Z208" s="856"/>
      <c r="AA208" s="854"/>
      <c r="AB208" s="440"/>
      <c r="AD208" s="855"/>
      <c r="AE208" s="437"/>
    </row>
    <row r="209" spans="1:31" s="436" customFormat="1" ht="13.5" customHeight="1" thickBot="1" x14ac:dyDescent="0.2">
      <c r="A209" s="860"/>
      <c r="B209" s="867"/>
      <c r="C209" s="867"/>
      <c r="D209" s="867"/>
      <c r="E209" s="1031"/>
      <c r="F209" s="950"/>
      <c r="G209" s="1041" t="s">
        <v>241</v>
      </c>
      <c r="H209" s="434"/>
      <c r="I209" s="938"/>
      <c r="J209" s="938"/>
      <c r="K209" s="1008"/>
      <c r="L209" s="707"/>
      <c r="M209" s="939" t="s">
        <v>67</v>
      </c>
      <c r="N209" s="889">
        <v>11</v>
      </c>
      <c r="O209" s="850" t="s">
        <v>158</v>
      </c>
      <c r="P209" s="343">
        <v>269</v>
      </c>
      <c r="Q20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209="","未入力あり","✔"),""))</f>
        <v>✔</v>
      </c>
      <c r="R209" s="1102"/>
      <c r="S209" s="352"/>
      <c r="U209" s="1256"/>
      <c r="W209" s="789"/>
      <c r="X209" s="820"/>
      <c r="Z209" s="856"/>
      <c r="AA209" s="854"/>
      <c r="AB209" s="440"/>
      <c r="AD209" s="855"/>
      <c r="AE209" s="437"/>
    </row>
    <row r="210" spans="1:31" s="436" customFormat="1" ht="13.5" customHeight="1" thickBot="1" x14ac:dyDescent="0.2">
      <c r="A210" s="860"/>
      <c r="B210" s="867"/>
      <c r="C210" s="867"/>
      <c r="D210" s="867"/>
      <c r="E210" s="1031"/>
      <c r="F210" s="950"/>
      <c r="G210" s="1041" t="s">
        <v>1307</v>
      </c>
      <c r="H210" s="434"/>
      <c r="I210" s="938"/>
      <c r="J210" s="938"/>
      <c r="K210" s="1008"/>
      <c r="L210" s="707"/>
      <c r="M210" s="939" t="s">
        <v>67</v>
      </c>
      <c r="N210" s="889">
        <v>0</v>
      </c>
      <c r="O210" s="850" t="s">
        <v>158</v>
      </c>
      <c r="P210" s="343">
        <v>270</v>
      </c>
      <c r="Q21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210="","未入力あり","✔"),""))</f>
        <v>✔</v>
      </c>
      <c r="R210" s="352"/>
      <c r="S210" s="352"/>
      <c r="U210" s="1256"/>
      <c r="W210" s="789"/>
      <c r="X210" s="820"/>
      <c r="Z210" s="856"/>
      <c r="AA210" s="854"/>
      <c r="AB210" s="440"/>
      <c r="AD210" s="855"/>
      <c r="AE210" s="437"/>
    </row>
    <row r="211" spans="1:31" s="436" customFormat="1" ht="13.5" customHeight="1" thickBot="1" x14ac:dyDescent="0.2">
      <c r="A211" s="860"/>
      <c r="B211" s="867"/>
      <c r="C211" s="867"/>
      <c r="D211" s="867"/>
      <c r="E211" s="1031"/>
      <c r="F211" s="950"/>
      <c r="G211" s="1041" t="s">
        <v>1308</v>
      </c>
      <c r="H211" s="434"/>
      <c r="I211" s="938"/>
      <c r="J211" s="938"/>
      <c r="K211" s="1008"/>
      <c r="L211" s="707"/>
      <c r="M211" s="939" t="s">
        <v>67</v>
      </c>
      <c r="N211" s="889">
        <v>0</v>
      </c>
      <c r="O211" s="850" t="s">
        <v>158</v>
      </c>
      <c r="P211" s="343">
        <v>271</v>
      </c>
      <c r="Q21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211="","未入力あり","✔"),""))</f>
        <v>✔</v>
      </c>
      <c r="R211" s="1102"/>
      <c r="S211" s="352"/>
      <c r="U211" s="1256"/>
      <c r="W211" s="788"/>
      <c r="X211" s="820"/>
      <c r="Z211" s="856"/>
      <c r="AA211" s="854"/>
      <c r="AB211" s="853"/>
      <c r="AD211" s="855"/>
      <c r="AE211" s="437"/>
    </row>
    <row r="212" spans="1:31" s="436" customFormat="1" ht="13.5" customHeight="1" thickBot="1" x14ac:dyDescent="0.2">
      <c r="A212" s="860"/>
      <c r="B212" s="867"/>
      <c r="C212" s="867"/>
      <c r="D212" s="867"/>
      <c r="E212" s="1031"/>
      <c r="F212" s="951"/>
      <c r="G212" s="1041" t="s">
        <v>1309</v>
      </c>
      <c r="H212" s="434"/>
      <c r="I212" s="938"/>
      <c r="J212" s="938"/>
      <c r="K212" s="1008"/>
      <c r="L212" s="707"/>
      <c r="M212" s="939" t="s">
        <v>67</v>
      </c>
      <c r="N212" s="889">
        <v>79</v>
      </c>
      <c r="O212" s="850" t="s">
        <v>158</v>
      </c>
      <c r="P212" s="343">
        <v>272</v>
      </c>
      <c r="Q21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212="","未入力あり","✔"),""))</f>
        <v>✔</v>
      </c>
      <c r="R212" s="1102"/>
      <c r="S212" s="352"/>
      <c r="U212" s="1256"/>
      <c r="W212" s="789"/>
      <c r="X212" s="820"/>
      <c r="Z212" s="856"/>
      <c r="AA212" s="854"/>
      <c r="AB212" s="440"/>
      <c r="AD212" s="855"/>
      <c r="AE212" s="437"/>
    </row>
    <row r="213" spans="1:31" s="436" customFormat="1" ht="13.5" customHeight="1" thickBot="1" x14ac:dyDescent="0.2">
      <c r="A213" s="860"/>
      <c r="B213" s="867"/>
      <c r="C213" s="867"/>
      <c r="D213" s="867"/>
      <c r="E213" s="1031"/>
      <c r="F213" s="949" t="s">
        <v>390</v>
      </c>
      <c r="H213" s="887"/>
      <c r="I213" s="887"/>
      <c r="J213" s="887"/>
      <c r="K213" s="974" t="s">
        <v>74</v>
      </c>
      <c r="L213" s="1016"/>
      <c r="M213" s="434"/>
      <c r="N213" s="942"/>
      <c r="O213" s="850"/>
      <c r="P213" s="343">
        <v>273</v>
      </c>
      <c r="Q213" s="434"/>
      <c r="S213" s="352"/>
      <c r="U213" s="1256"/>
      <c r="W213" s="789"/>
      <c r="X213" s="820"/>
      <c r="Z213" s="856"/>
      <c r="AA213" s="854"/>
      <c r="AB213" s="440"/>
      <c r="AD213" s="855"/>
      <c r="AE213" s="437"/>
    </row>
    <row r="214" spans="1:31" s="436" customFormat="1" ht="13.5" customHeight="1" thickBot="1" x14ac:dyDescent="0.2">
      <c r="A214" s="860"/>
      <c r="B214" s="867"/>
      <c r="C214" s="867"/>
      <c r="D214" s="867"/>
      <c r="E214" s="1031"/>
      <c r="F214" s="139"/>
      <c r="G214" s="943" t="s">
        <v>239</v>
      </c>
      <c r="H214" s="434"/>
      <c r="I214" s="938"/>
      <c r="J214" s="938"/>
      <c r="K214" s="1008" t="s">
        <v>74</v>
      </c>
      <c r="L214" s="707"/>
      <c r="M214" s="939" t="s">
        <v>67</v>
      </c>
      <c r="N214" s="889">
        <v>143</v>
      </c>
      <c r="O214" s="850" t="s">
        <v>158</v>
      </c>
      <c r="P214" s="343">
        <v>274</v>
      </c>
      <c r="Q21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214="","未入力あり","✔"),""))</f>
        <v>✔</v>
      </c>
      <c r="R214" s="1102"/>
      <c r="S214" s="352"/>
      <c r="U214" s="1256"/>
      <c r="W214" s="789"/>
      <c r="X214" s="820"/>
      <c r="Z214" s="856"/>
      <c r="AA214" s="854"/>
      <c r="AB214" s="440"/>
      <c r="AD214" s="855"/>
      <c r="AE214" s="437"/>
    </row>
    <row r="215" spans="1:31" s="436" customFormat="1" ht="13.5" customHeight="1" thickBot="1" x14ac:dyDescent="0.2">
      <c r="A215" s="860"/>
      <c r="B215" s="867"/>
      <c r="C215" s="867"/>
      <c r="D215" s="867"/>
      <c r="E215" s="1031"/>
      <c r="F215" s="139"/>
      <c r="G215" s="943" t="s">
        <v>135</v>
      </c>
      <c r="H215" s="434"/>
      <c r="I215" s="938"/>
      <c r="J215" s="938"/>
      <c r="K215" s="1008" t="s">
        <v>74</v>
      </c>
      <c r="L215" s="707"/>
      <c r="M215" s="939" t="s">
        <v>67</v>
      </c>
      <c r="N215" s="889">
        <v>0</v>
      </c>
      <c r="O215" s="850" t="s">
        <v>158</v>
      </c>
      <c r="P215" s="343">
        <v>275</v>
      </c>
      <c r="Q21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215="","未入力あり","✔"),""))</f>
        <v>✔</v>
      </c>
      <c r="R215" s="1102"/>
      <c r="S215" s="352"/>
      <c r="U215" s="1256"/>
      <c r="W215" s="788"/>
      <c r="X215" s="820"/>
      <c r="Z215" s="856"/>
      <c r="AA215" s="854"/>
      <c r="AB215" s="853"/>
      <c r="AD215" s="855"/>
      <c r="AE215" s="437"/>
    </row>
    <row r="216" spans="1:31" s="436" customFormat="1" ht="13.5" customHeight="1" thickBot="1" x14ac:dyDescent="0.2">
      <c r="A216" s="860"/>
      <c r="B216" s="867"/>
      <c r="C216" s="867"/>
      <c r="D216" s="867"/>
      <c r="E216" s="1031"/>
      <c r="F216" s="139"/>
      <c r="G216" s="943" t="s">
        <v>97</v>
      </c>
      <c r="H216" s="434"/>
      <c r="I216" s="938"/>
      <c r="J216" s="938"/>
      <c r="K216" s="1008" t="s">
        <v>74</v>
      </c>
      <c r="L216" s="707"/>
      <c r="M216" s="939" t="s">
        <v>67</v>
      </c>
      <c r="N216" s="889">
        <v>1</v>
      </c>
      <c r="O216" s="850" t="s">
        <v>158</v>
      </c>
      <c r="P216" s="343">
        <v>276</v>
      </c>
      <c r="Q21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216="","未入力あり","✔"),""))</f>
        <v>✔</v>
      </c>
      <c r="R216" s="1102"/>
      <c r="S216" s="352"/>
      <c r="U216" s="1256"/>
      <c r="W216" s="789"/>
      <c r="X216" s="820"/>
      <c r="Z216" s="856"/>
      <c r="AA216" s="854"/>
      <c r="AB216" s="440"/>
      <c r="AD216" s="855"/>
      <c r="AE216" s="437"/>
    </row>
    <row r="217" spans="1:31" s="436" customFormat="1" ht="13.5" customHeight="1" thickBot="1" x14ac:dyDescent="0.2">
      <c r="A217" s="860"/>
      <c r="B217" s="867"/>
      <c r="C217" s="867"/>
      <c r="D217" s="867"/>
      <c r="E217" s="1031"/>
      <c r="F217" s="139"/>
      <c r="G217" s="943" t="s">
        <v>1310</v>
      </c>
      <c r="H217" s="434"/>
      <c r="I217" s="938"/>
      <c r="J217" s="938"/>
      <c r="K217" s="1008" t="s">
        <v>74</v>
      </c>
      <c r="L217" s="707"/>
      <c r="M217" s="939" t="s">
        <v>67</v>
      </c>
      <c r="N217" s="889">
        <v>0</v>
      </c>
      <c r="O217" s="850" t="s">
        <v>158</v>
      </c>
      <c r="P217" s="343">
        <v>277</v>
      </c>
      <c r="Q21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217="","未入力あり","✔"),""))</f>
        <v>✔</v>
      </c>
      <c r="R217" s="1102"/>
      <c r="S217" s="352"/>
      <c r="U217" s="1256"/>
      <c r="W217" s="789"/>
      <c r="X217" s="820"/>
      <c r="Z217" s="856"/>
      <c r="AA217" s="854"/>
      <c r="AB217" s="440"/>
      <c r="AD217" s="855"/>
      <c r="AE217" s="437"/>
    </row>
    <row r="218" spans="1:31" s="436" customFormat="1" ht="13.5" customHeight="1" thickBot="1" x14ac:dyDescent="0.2">
      <c r="A218" s="860"/>
      <c r="B218" s="867"/>
      <c r="C218" s="867"/>
      <c r="D218" s="867"/>
      <c r="E218" s="1031"/>
      <c r="F218" s="139"/>
      <c r="G218" s="1033" t="s">
        <v>1311</v>
      </c>
      <c r="H218" s="868"/>
      <c r="I218" s="946"/>
      <c r="J218" s="975"/>
      <c r="K218" s="975"/>
      <c r="L218" s="708"/>
      <c r="M218" s="953" t="s">
        <v>67</v>
      </c>
      <c r="N218" s="889">
        <v>0</v>
      </c>
      <c r="O218" s="852" t="s">
        <v>158</v>
      </c>
      <c r="P218" s="343">
        <v>278</v>
      </c>
      <c r="Q218" s="1091"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218="","未入力あり","✔"),""))</f>
        <v>✔</v>
      </c>
      <c r="R218" s="352"/>
      <c r="S218" s="352"/>
      <c r="U218" s="1256"/>
      <c r="W218" s="789"/>
      <c r="X218" s="820"/>
      <c r="Z218" s="856"/>
      <c r="AA218" s="854"/>
      <c r="AB218" s="440"/>
      <c r="AD218" s="855"/>
      <c r="AE218" s="437"/>
    </row>
    <row r="219" spans="1:31" s="436" customFormat="1" ht="13.5" customHeight="1" x14ac:dyDescent="0.15">
      <c r="A219" s="860"/>
      <c r="B219" s="867"/>
      <c r="C219" s="867"/>
      <c r="D219" s="1006" t="s">
        <v>842</v>
      </c>
      <c r="E219" s="868"/>
      <c r="F219" s="868"/>
      <c r="G219" s="392"/>
      <c r="H219" s="946"/>
      <c r="I219" s="946"/>
      <c r="J219" s="975"/>
      <c r="K219" s="975"/>
      <c r="L219" s="112"/>
      <c r="M219" s="868"/>
      <c r="N219" s="1034"/>
      <c r="O219" s="852"/>
      <c r="P219" s="343">
        <v>279</v>
      </c>
      <c r="S219" s="352"/>
      <c r="U219" s="1256"/>
      <c r="W219" s="789"/>
      <c r="X219" s="820"/>
      <c r="Z219" s="856"/>
      <c r="AA219" s="854"/>
      <c r="AB219" s="440"/>
      <c r="AD219" s="855"/>
      <c r="AE219" s="437"/>
    </row>
    <row r="220" spans="1:31" s="436" customFormat="1" ht="13.5" customHeight="1" x14ac:dyDescent="0.15">
      <c r="A220" s="860"/>
      <c r="B220" s="867"/>
      <c r="C220" s="867"/>
      <c r="D220" s="950" t="s">
        <v>843</v>
      </c>
      <c r="G220" s="82"/>
      <c r="H220" s="887"/>
      <c r="I220" s="887"/>
      <c r="J220" s="974"/>
      <c r="K220" s="974"/>
      <c r="L220" s="1016"/>
      <c r="M220" s="470"/>
      <c r="N220" s="890"/>
      <c r="O220" s="861"/>
      <c r="P220" s="343">
        <v>280</v>
      </c>
      <c r="S220" s="352"/>
      <c r="U220" s="1256"/>
      <c r="W220" s="789"/>
      <c r="X220" s="820"/>
      <c r="Z220" s="856"/>
      <c r="AA220" s="854"/>
      <c r="AB220" s="440"/>
      <c r="AD220" s="855"/>
      <c r="AE220" s="437"/>
    </row>
    <row r="221" spans="1:31" s="436" customFormat="1" ht="13.5" customHeight="1" thickBot="1" x14ac:dyDescent="0.2">
      <c r="A221" s="860"/>
      <c r="B221" s="867"/>
      <c r="C221" s="867"/>
      <c r="D221" s="867"/>
      <c r="E221" s="945" t="s">
        <v>1819</v>
      </c>
      <c r="F221" s="868"/>
      <c r="G221" s="946"/>
      <c r="H221" s="1353"/>
      <c r="I221" s="946"/>
      <c r="J221" s="975"/>
      <c r="K221" s="975"/>
      <c r="L221" s="112"/>
      <c r="M221" s="434"/>
      <c r="N221" s="952"/>
      <c r="O221" s="850"/>
      <c r="P221" s="343">
        <v>281</v>
      </c>
      <c r="S221" s="352"/>
      <c r="U221" s="1256"/>
      <c r="W221" s="789"/>
      <c r="X221" s="820"/>
      <c r="Z221" s="856"/>
      <c r="AA221" s="854"/>
      <c r="AB221" s="440"/>
      <c r="AD221" s="855"/>
      <c r="AE221" s="437"/>
    </row>
    <row r="222" spans="1:31" s="436" customFormat="1" ht="13.5" customHeight="1" thickBot="1" x14ac:dyDescent="0.2">
      <c r="A222" s="860"/>
      <c r="B222" s="867"/>
      <c r="C222" s="867"/>
      <c r="D222" s="867"/>
      <c r="E222" s="950"/>
      <c r="F222" s="945" t="s">
        <v>844</v>
      </c>
      <c r="G222" s="946"/>
      <c r="H222" s="868"/>
      <c r="I222" s="946"/>
      <c r="J222" s="975"/>
      <c r="K222" s="975"/>
      <c r="L222" s="708"/>
      <c r="M222" s="953" t="s">
        <v>67</v>
      </c>
      <c r="N222" s="889">
        <v>281</v>
      </c>
      <c r="O222" s="850" t="s">
        <v>845</v>
      </c>
      <c r="P222" s="343">
        <v>282</v>
      </c>
      <c r="Q222" s="344" t="str">
        <f t="shared" ref="Q222:Q228" si="1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222="","未入力あり","✔"),""))</f>
        <v>✔</v>
      </c>
      <c r="R222" s="352"/>
      <c r="S222" s="352"/>
      <c r="U222" s="1256"/>
      <c r="W222" s="789"/>
      <c r="X222" s="820"/>
      <c r="Z222" s="856"/>
      <c r="AA222" s="854"/>
      <c r="AB222" s="440"/>
      <c r="AD222" s="855"/>
      <c r="AE222" s="437"/>
    </row>
    <row r="223" spans="1:31" s="436" customFormat="1" ht="13.5" customHeight="1" thickBot="1" x14ac:dyDescent="0.2">
      <c r="A223" s="860"/>
      <c r="B223" s="867"/>
      <c r="C223" s="867"/>
      <c r="D223" s="867"/>
      <c r="E223" s="950"/>
      <c r="F223" s="949"/>
      <c r="G223" s="943" t="s">
        <v>100</v>
      </c>
      <c r="H223" s="434"/>
      <c r="I223" s="938"/>
      <c r="J223" s="1008"/>
      <c r="K223" s="1008"/>
      <c r="L223" s="707"/>
      <c r="M223" s="939" t="s">
        <v>67</v>
      </c>
      <c r="N223" s="889">
        <v>22</v>
      </c>
      <c r="O223" s="850" t="s">
        <v>845</v>
      </c>
      <c r="P223" s="343">
        <v>283</v>
      </c>
      <c r="Q223" s="344" t="str">
        <f t="shared" si="18"/>
        <v>✔</v>
      </c>
      <c r="R223" s="352"/>
      <c r="S223" s="352"/>
      <c r="U223" s="1256"/>
      <c r="W223" s="789"/>
      <c r="X223" s="820"/>
      <c r="Z223" s="856"/>
      <c r="AA223" s="854"/>
      <c r="AB223" s="440"/>
      <c r="AD223" s="855"/>
      <c r="AE223" s="437"/>
    </row>
    <row r="224" spans="1:31" s="436" customFormat="1" ht="13.5" customHeight="1" thickBot="1" x14ac:dyDescent="0.2">
      <c r="A224" s="860"/>
      <c r="B224" s="867"/>
      <c r="C224" s="867"/>
      <c r="D224" s="867"/>
      <c r="E224" s="950"/>
      <c r="F224" s="949"/>
      <c r="G224" s="943" t="s">
        <v>98</v>
      </c>
      <c r="H224" s="434"/>
      <c r="I224" s="938"/>
      <c r="J224" s="1008"/>
      <c r="K224" s="1008"/>
      <c r="L224" s="707"/>
      <c r="M224" s="939" t="s">
        <v>67</v>
      </c>
      <c r="N224" s="889">
        <v>11</v>
      </c>
      <c r="O224" s="850" t="s">
        <v>845</v>
      </c>
      <c r="P224" s="343">
        <v>284</v>
      </c>
      <c r="Q224" s="344" t="str">
        <f t="shared" si="18"/>
        <v>✔</v>
      </c>
      <c r="R224" s="352"/>
      <c r="S224" s="352"/>
      <c r="U224" s="1256"/>
      <c r="W224" s="789"/>
      <c r="X224" s="820"/>
      <c r="Z224" s="856"/>
      <c r="AA224" s="854"/>
      <c r="AB224" s="440"/>
      <c r="AD224" s="855"/>
      <c r="AE224" s="437"/>
    </row>
    <row r="225" spans="1:31" s="436" customFormat="1" ht="13.5" customHeight="1" thickBot="1" x14ac:dyDescent="0.2">
      <c r="A225" s="860"/>
      <c r="B225" s="867"/>
      <c r="C225" s="867"/>
      <c r="D225" s="867"/>
      <c r="E225" s="950"/>
      <c r="F225" s="949"/>
      <c r="G225" s="943" t="s">
        <v>101</v>
      </c>
      <c r="H225" s="434"/>
      <c r="I225" s="938"/>
      <c r="J225" s="1008"/>
      <c r="K225" s="1008"/>
      <c r="L225" s="707"/>
      <c r="M225" s="939" t="s">
        <v>67</v>
      </c>
      <c r="N225" s="889">
        <v>39</v>
      </c>
      <c r="O225" s="850" t="s">
        <v>845</v>
      </c>
      <c r="P225" s="343">
        <v>285</v>
      </c>
      <c r="Q225" s="344" t="str">
        <f t="shared" si="18"/>
        <v>✔</v>
      </c>
      <c r="R225" s="352"/>
      <c r="S225" s="352"/>
      <c r="U225" s="1256"/>
      <c r="W225" s="789"/>
      <c r="X225" s="820"/>
      <c r="Z225" s="856"/>
      <c r="AA225" s="854"/>
      <c r="AB225" s="440"/>
      <c r="AD225" s="855"/>
      <c r="AE225" s="437"/>
    </row>
    <row r="226" spans="1:31" s="436" customFormat="1" ht="13.5" customHeight="1" thickBot="1" x14ac:dyDescent="0.2">
      <c r="A226" s="860"/>
      <c r="B226" s="867"/>
      <c r="C226" s="867"/>
      <c r="D226" s="867"/>
      <c r="E226" s="950"/>
      <c r="F226" s="1046"/>
      <c r="G226" s="943" t="s">
        <v>852</v>
      </c>
      <c r="H226" s="434"/>
      <c r="I226" s="938"/>
      <c r="J226" s="1008"/>
      <c r="K226" s="1008"/>
      <c r="L226" s="707"/>
      <c r="M226" s="939" t="s">
        <v>67</v>
      </c>
      <c r="N226" s="889">
        <v>0</v>
      </c>
      <c r="O226" s="850" t="s">
        <v>845</v>
      </c>
      <c r="P226" s="343">
        <v>286</v>
      </c>
      <c r="Q226" s="344" t="str">
        <f t="shared" si="18"/>
        <v>✔</v>
      </c>
      <c r="R226" s="352"/>
      <c r="S226" s="352"/>
      <c r="U226" s="1256"/>
      <c r="W226" s="789"/>
      <c r="X226" s="820"/>
      <c r="Z226" s="856"/>
      <c r="AA226" s="854"/>
      <c r="AB226" s="440"/>
      <c r="AD226" s="855"/>
      <c r="AE226" s="437"/>
    </row>
    <row r="227" spans="1:31" s="436" customFormat="1" ht="13.5" customHeight="1" thickBot="1" x14ac:dyDescent="0.2">
      <c r="A227" s="860"/>
      <c r="B227" s="867"/>
      <c r="C227" s="867"/>
      <c r="D227" s="867"/>
      <c r="E227" s="950"/>
      <c r="F227" s="1041" t="s">
        <v>854</v>
      </c>
      <c r="G227" s="938"/>
      <c r="H227" s="434"/>
      <c r="I227" s="938"/>
      <c r="J227" s="1008"/>
      <c r="K227" s="1008"/>
      <c r="L227" s="707"/>
      <c r="M227" s="939" t="s">
        <v>67</v>
      </c>
      <c r="N227" s="889">
        <v>64</v>
      </c>
      <c r="O227" s="850" t="s">
        <v>845</v>
      </c>
      <c r="P227" s="343">
        <v>287</v>
      </c>
      <c r="Q227" s="344" t="str">
        <f t="shared" si="18"/>
        <v>✔</v>
      </c>
      <c r="R227" s="352"/>
      <c r="S227" s="352"/>
      <c r="U227" s="1256"/>
      <c r="W227" s="789"/>
      <c r="X227" s="820"/>
      <c r="Z227" s="856"/>
      <c r="AA227" s="854"/>
      <c r="AB227" s="440"/>
      <c r="AD227" s="855"/>
      <c r="AE227" s="437"/>
    </row>
    <row r="228" spans="1:31" s="436" customFormat="1" ht="13.5" customHeight="1" thickBot="1" x14ac:dyDescent="0.2">
      <c r="A228" s="860"/>
      <c r="B228" s="867"/>
      <c r="C228" s="867"/>
      <c r="D228" s="867"/>
      <c r="E228" s="950"/>
      <c r="F228" s="1041" t="s">
        <v>853</v>
      </c>
      <c r="G228" s="938"/>
      <c r="H228" s="434"/>
      <c r="I228" s="938"/>
      <c r="J228" s="1008"/>
      <c r="K228" s="1008"/>
      <c r="L228" s="707"/>
      <c r="M228" s="844" t="s">
        <v>67</v>
      </c>
      <c r="N228" s="889">
        <v>2</v>
      </c>
      <c r="O228" s="850" t="s">
        <v>845</v>
      </c>
      <c r="P228" s="343">
        <v>288</v>
      </c>
      <c r="Q228" s="344" t="str">
        <f t="shared" si="18"/>
        <v>✔</v>
      </c>
      <c r="R228" s="352"/>
      <c r="S228" s="352"/>
      <c r="U228" s="1256"/>
      <c r="W228" s="789"/>
      <c r="X228" s="820"/>
      <c r="Z228" s="856"/>
      <c r="AA228" s="854"/>
      <c r="AB228" s="440"/>
      <c r="AD228" s="855"/>
      <c r="AE228" s="437"/>
    </row>
    <row r="229" spans="1:31" s="436" customFormat="1" ht="13.5" customHeight="1" x14ac:dyDescent="0.15">
      <c r="A229" s="860"/>
      <c r="B229" s="867"/>
      <c r="C229" s="867"/>
      <c r="D229" s="867"/>
      <c r="E229" s="950"/>
      <c r="F229" s="949" t="s">
        <v>1820</v>
      </c>
      <c r="G229" s="887"/>
      <c r="H229" s="1354"/>
      <c r="I229" s="887"/>
      <c r="J229" s="974"/>
      <c r="K229" s="974"/>
      <c r="L229" s="1016"/>
      <c r="M229" s="868"/>
      <c r="N229" s="954"/>
      <c r="O229" s="852"/>
      <c r="P229" s="343">
        <v>289</v>
      </c>
      <c r="S229" s="352"/>
      <c r="U229" s="1256"/>
      <c r="W229" s="789"/>
      <c r="X229" s="820"/>
      <c r="Z229" s="856"/>
      <c r="AA229" s="854"/>
      <c r="AB229" s="440"/>
      <c r="AD229" s="855"/>
      <c r="AE229" s="437"/>
    </row>
    <row r="230" spans="1:31" s="436" customFormat="1" ht="13.5" customHeight="1" thickBot="1" x14ac:dyDescent="0.2">
      <c r="A230" s="860"/>
      <c r="B230" s="867"/>
      <c r="C230" s="867"/>
      <c r="D230" s="867"/>
      <c r="E230" s="950"/>
      <c r="F230" s="949"/>
      <c r="G230" s="887" t="s">
        <v>846</v>
      </c>
      <c r="I230" s="887"/>
      <c r="J230" s="974"/>
      <c r="K230" s="974"/>
      <c r="L230" s="1016"/>
      <c r="M230" s="470"/>
      <c r="N230" s="944"/>
      <c r="O230" s="851"/>
      <c r="P230" s="343">
        <v>290</v>
      </c>
      <c r="S230" s="352"/>
      <c r="U230" s="1256"/>
      <c r="W230" s="789"/>
      <c r="X230" s="820"/>
      <c r="Z230" s="856"/>
      <c r="AA230" s="854"/>
      <c r="AB230" s="440"/>
      <c r="AD230" s="855"/>
      <c r="AE230" s="437"/>
    </row>
    <row r="231" spans="1:31" s="436" customFormat="1" ht="13.5" customHeight="1" thickBot="1" x14ac:dyDescent="0.2">
      <c r="A231" s="860"/>
      <c r="B231" s="867"/>
      <c r="C231" s="867"/>
      <c r="D231" s="867"/>
      <c r="E231" s="950"/>
      <c r="F231" s="949"/>
      <c r="G231" s="943" t="s">
        <v>847</v>
      </c>
      <c r="H231" s="434"/>
      <c r="I231" s="938"/>
      <c r="J231" s="1008"/>
      <c r="K231" s="1008"/>
      <c r="L231" s="707"/>
      <c r="M231" s="939" t="s">
        <v>67</v>
      </c>
      <c r="N231" s="889">
        <v>23</v>
      </c>
      <c r="O231" s="850" t="s">
        <v>845</v>
      </c>
      <c r="P231" s="343">
        <v>291</v>
      </c>
      <c r="Q2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231="","未入力あり","✔"),""))</f>
        <v>✔</v>
      </c>
      <c r="R231" s="352"/>
      <c r="S231" s="352"/>
      <c r="U231" s="1256"/>
      <c r="W231" s="789"/>
      <c r="X231" s="820"/>
      <c r="Z231" s="856"/>
      <c r="AA231" s="854"/>
      <c r="AB231" s="440"/>
      <c r="AD231" s="855"/>
      <c r="AE231" s="437"/>
    </row>
    <row r="232" spans="1:31" s="436" customFormat="1" ht="13.5" customHeight="1" thickBot="1" x14ac:dyDescent="0.2">
      <c r="A232" s="860"/>
      <c r="B232" s="867"/>
      <c r="C232" s="867"/>
      <c r="D232" s="867"/>
      <c r="E232" s="950"/>
      <c r="F232" s="949"/>
      <c r="G232" s="943" t="s">
        <v>848</v>
      </c>
      <c r="H232" s="434"/>
      <c r="I232" s="938"/>
      <c r="J232" s="1008"/>
      <c r="K232" s="1008"/>
      <c r="L232" s="707"/>
      <c r="M232" s="939" t="s">
        <v>67</v>
      </c>
      <c r="N232" s="889">
        <v>2</v>
      </c>
      <c r="O232" s="850" t="s">
        <v>845</v>
      </c>
      <c r="P232" s="343">
        <v>292</v>
      </c>
      <c r="Q2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232="","未入力あり","✔"),""))</f>
        <v>✔</v>
      </c>
      <c r="R232" s="352"/>
      <c r="S232" s="352"/>
      <c r="U232" s="1256"/>
      <c r="W232" s="789"/>
      <c r="X232" s="820"/>
      <c r="Z232" s="856"/>
      <c r="AA232" s="854"/>
      <c r="AB232" s="440"/>
      <c r="AD232" s="855"/>
      <c r="AE232" s="437"/>
    </row>
    <row r="233" spans="1:31" s="436" customFormat="1" ht="13.5" customHeight="1" thickBot="1" x14ac:dyDescent="0.2">
      <c r="A233" s="860"/>
      <c r="B233" s="867"/>
      <c r="C233" s="867"/>
      <c r="D233" s="867"/>
      <c r="E233" s="950"/>
      <c r="F233" s="949"/>
      <c r="G233" s="943" t="s">
        <v>849</v>
      </c>
      <c r="H233" s="434"/>
      <c r="I233" s="938"/>
      <c r="J233" s="1008"/>
      <c r="K233" s="1008"/>
      <c r="L233" s="707"/>
      <c r="M233" s="939" t="s">
        <v>67</v>
      </c>
      <c r="N233" s="889">
        <v>3</v>
      </c>
      <c r="O233" s="850" t="s">
        <v>845</v>
      </c>
      <c r="P233" s="343">
        <v>293</v>
      </c>
      <c r="Q23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233="","未入力あり","✔"),""))</f>
        <v>✔</v>
      </c>
      <c r="R233" s="352"/>
      <c r="S233" s="352"/>
      <c r="U233" s="1256"/>
      <c r="W233" s="789"/>
      <c r="X233" s="820"/>
      <c r="Z233" s="856"/>
      <c r="AA233" s="854"/>
      <c r="AB233" s="440"/>
      <c r="AD233" s="855"/>
      <c r="AE233" s="437"/>
    </row>
    <row r="234" spans="1:31" s="436" customFormat="1" ht="13.5" customHeight="1" thickBot="1" x14ac:dyDescent="0.2">
      <c r="A234" s="860"/>
      <c r="B234" s="867"/>
      <c r="C234" s="867"/>
      <c r="D234" s="867"/>
      <c r="E234" s="950"/>
      <c r="F234" s="949"/>
      <c r="G234" s="943" t="s">
        <v>850</v>
      </c>
      <c r="H234" s="434"/>
      <c r="I234" s="938"/>
      <c r="J234" s="1008"/>
      <c r="K234" s="1008"/>
      <c r="L234" s="707"/>
      <c r="M234" s="939" t="s">
        <v>67</v>
      </c>
      <c r="N234" s="889">
        <v>32</v>
      </c>
      <c r="O234" s="850" t="s">
        <v>845</v>
      </c>
      <c r="P234" s="343">
        <v>294</v>
      </c>
      <c r="Q23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234="","未入力あり","✔"),""))</f>
        <v>✔</v>
      </c>
      <c r="R234" s="352"/>
      <c r="S234" s="352"/>
      <c r="U234" s="1256"/>
      <c r="W234" s="789"/>
      <c r="X234" s="820"/>
      <c r="Z234" s="856"/>
      <c r="AA234" s="854"/>
      <c r="AB234" s="440"/>
      <c r="AD234" s="855"/>
      <c r="AE234" s="437"/>
    </row>
    <row r="235" spans="1:31" s="436" customFormat="1" ht="13.5" customHeight="1" thickBot="1" x14ac:dyDescent="0.2">
      <c r="A235" s="860"/>
      <c r="B235" s="867"/>
      <c r="C235" s="867"/>
      <c r="D235" s="867"/>
      <c r="E235" s="951"/>
      <c r="F235" s="1046"/>
      <c r="G235" s="943" t="s">
        <v>851</v>
      </c>
      <c r="H235" s="434"/>
      <c r="I235" s="938"/>
      <c r="J235" s="1008"/>
      <c r="K235" s="1008"/>
      <c r="L235" s="707"/>
      <c r="M235" s="939" t="s">
        <v>67</v>
      </c>
      <c r="N235" s="889">
        <v>63</v>
      </c>
      <c r="O235" s="850" t="s">
        <v>845</v>
      </c>
      <c r="P235" s="343">
        <v>295</v>
      </c>
      <c r="Q23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235="","未入力あり","✔"),""))</f>
        <v>✔</v>
      </c>
      <c r="R235" s="352"/>
      <c r="S235" s="352"/>
      <c r="U235" s="1256"/>
      <c r="W235" s="789"/>
      <c r="X235" s="820"/>
      <c r="Z235" s="856"/>
      <c r="AA235" s="854"/>
      <c r="AB235" s="440"/>
      <c r="AD235" s="855"/>
      <c r="AE235" s="437"/>
    </row>
    <row r="236" spans="1:31" s="436" customFormat="1" ht="13.5" customHeight="1" thickBot="1" x14ac:dyDescent="0.2">
      <c r="A236" s="860"/>
      <c r="B236" s="867"/>
      <c r="C236" s="867"/>
      <c r="D236" s="1268" t="s">
        <v>1821</v>
      </c>
      <c r="F236" s="1092"/>
      <c r="G236" s="887"/>
      <c r="I236" s="887"/>
      <c r="J236" s="974"/>
      <c r="K236" s="974"/>
      <c r="L236" s="1016"/>
      <c r="M236" s="434"/>
      <c r="N236" s="940"/>
      <c r="O236" s="851"/>
      <c r="P236" s="343">
        <v>296</v>
      </c>
      <c r="S236" s="352"/>
      <c r="U236" s="1256"/>
      <c r="W236" s="789"/>
      <c r="X236" s="820"/>
      <c r="Z236" s="856"/>
      <c r="AA236" s="854"/>
      <c r="AB236" s="440"/>
      <c r="AD236" s="855"/>
      <c r="AE236" s="437"/>
    </row>
    <row r="237" spans="1:31" s="436" customFormat="1" ht="13.5" customHeight="1" thickBot="1" x14ac:dyDescent="0.2">
      <c r="A237" s="860"/>
      <c r="B237" s="867"/>
      <c r="C237" s="867"/>
      <c r="D237" s="867"/>
      <c r="E237" s="1041" t="s">
        <v>870</v>
      </c>
      <c r="G237" s="938"/>
      <c r="H237" s="434"/>
      <c r="I237" s="938"/>
      <c r="J237" s="1008"/>
      <c r="K237" s="1008"/>
      <c r="L237" s="707"/>
      <c r="M237" s="939" t="s">
        <v>67</v>
      </c>
      <c r="N237" s="889">
        <v>281</v>
      </c>
      <c r="O237" s="850" t="s">
        <v>845</v>
      </c>
      <c r="P237" s="343">
        <v>297</v>
      </c>
      <c r="Q23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237="","未入力あり","✔"),""))</f>
        <v>✔</v>
      </c>
      <c r="R237" s="352"/>
      <c r="S237" s="352"/>
      <c r="U237" s="1256"/>
      <c r="W237" s="789"/>
      <c r="X237" s="820"/>
      <c r="Z237" s="856"/>
      <c r="AA237" s="854"/>
      <c r="AB237" s="440"/>
      <c r="AD237" s="855"/>
      <c r="AE237" s="437"/>
    </row>
    <row r="238" spans="1:31" s="436" customFormat="1" ht="13.5" customHeight="1" thickBot="1" x14ac:dyDescent="0.2">
      <c r="A238" s="860"/>
      <c r="B238" s="867"/>
      <c r="C238" s="867"/>
      <c r="D238" s="867"/>
      <c r="E238" s="1041" t="s">
        <v>871</v>
      </c>
      <c r="F238" s="434"/>
      <c r="G238" s="938"/>
      <c r="H238" s="434"/>
      <c r="I238" s="938"/>
      <c r="J238" s="1008"/>
      <c r="K238" s="1008"/>
      <c r="L238" s="707"/>
      <c r="M238" s="939" t="s">
        <v>67</v>
      </c>
      <c r="N238" s="889">
        <v>106</v>
      </c>
      <c r="O238" s="850" t="s">
        <v>845</v>
      </c>
      <c r="P238" s="343">
        <v>298</v>
      </c>
      <c r="Q23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238="","未入力あり","✔"),""))</f>
        <v>✔</v>
      </c>
      <c r="R238" s="352"/>
      <c r="S238" s="352"/>
      <c r="U238" s="1256"/>
      <c r="W238" s="789"/>
      <c r="X238" s="820"/>
      <c r="Z238" s="856"/>
      <c r="AA238" s="854"/>
      <c r="AB238" s="440"/>
      <c r="AD238" s="855"/>
      <c r="AE238" s="437"/>
    </row>
    <row r="239" spans="1:31" s="436" customFormat="1" ht="13.5" customHeight="1" thickBot="1" x14ac:dyDescent="0.2">
      <c r="A239" s="860"/>
      <c r="B239" s="867"/>
      <c r="C239" s="867"/>
      <c r="D239" s="867"/>
      <c r="E239" s="950" t="s">
        <v>1609</v>
      </c>
      <c r="F239" s="1092"/>
      <c r="G239" s="946"/>
      <c r="H239" s="868"/>
      <c r="I239" s="946"/>
      <c r="J239" s="1109"/>
      <c r="K239" s="1109"/>
      <c r="L239" s="708"/>
      <c r="M239" s="1111" t="s">
        <v>67</v>
      </c>
      <c r="N239" s="889">
        <v>162</v>
      </c>
      <c r="O239" s="852" t="s">
        <v>845</v>
      </c>
      <c r="P239" s="343">
        <v>299</v>
      </c>
      <c r="Q23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239="","未入力あり","✔"),""))</f>
        <v>✔</v>
      </c>
      <c r="R239" s="352"/>
      <c r="S239" s="352"/>
      <c r="U239" s="1256"/>
      <c r="W239" s="789"/>
      <c r="X239" s="820"/>
      <c r="Z239" s="856"/>
      <c r="AA239" s="854"/>
      <c r="AB239" s="440"/>
      <c r="AD239" s="855"/>
      <c r="AE239" s="437"/>
    </row>
    <row r="240" spans="1:31" s="436" customFormat="1" ht="13.5" customHeight="1" thickBot="1" x14ac:dyDescent="0.2">
      <c r="A240" s="860"/>
      <c r="B240" s="1038" t="s">
        <v>283</v>
      </c>
      <c r="C240" s="980"/>
      <c r="D240" s="180"/>
      <c r="E240" s="180"/>
      <c r="F240" s="180"/>
      <c r="G240" s="180"/>
      <c r="H240" s="167"/>
      <c r="I240" s="167"/>
      <c r="J240" s="167"/>
      <c r="K240" s="167"/>
      <c r="L240" s="716"/>
      <c r="M240" s="91"/>
      <c r="N240" s="704"/>
      <c r="O240" s="92"/>
      <c r="P240" s="343">
        <v>300</v>
      </c>
      <c r="Q240" s="212"/>
      <c r="R240" s="212"/>
      <c r="S240" s="352"/>
      <c r="T240" s="212"/>
      <c r="U240" s="1256"/>
      <c r="W240" s="789"/>
      <c r="X240" s="820"/>
      <c r="Z240" s="856"/>
      <c r="AA240" s="854"/>
      <c r="AB240" s="440"/>
      <c r="AD240" s="855"/>
      <c r="AE240" s="437"/>
    </row>
    <row r="241" spans="1:31" s="436" customFormat="1" ht="54.75" customHeight="1" thickBot="1" x14ac:dyDescent="0.2">
      <c r="A241" s="176"/>
      <c r="B241" s="918"/>
      <c r="C241" s="1035" t="s">
        <v>1312</v>
      </c>
      <c r="D241" s="1498" t="s">
        <v>1800</v>
      </c>
      <c r="E241" s="1499"/>
      <c r="F241" s="1499"/>
      <c r="G241" s="1499"/>
      <c r="H241" s="1499"/>
      <c r="I241" s="1499"/>
      <c r="J241" s="1499"/>
      <c r="K241" s="1499"/>
      <c r="L241" s="1499"/>
      <c r="M241" s="1112" t="s">
        <v>1250</v>
      </c>
      <c r="N241" s="8" t="s">
        <v>1891</v>
      </c>
      <c r="O241" s="703" t="s">
        <v>431</v>
      </c>
      <c r="P241" s="343">
        <v>301</v>
      </c>
      <c r="Q241" s="344" t="str">
        <f t="shared" ref="Q241:Q249" si="1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241="","未入力あり","✔"),""))</f>
        <v>✔</v>
      </c>
      <c r="R241" s="352"/>
      <c r="S241" s="344" t="str">
        <f>IF(N241="","",IF(N241="はい","○","×"))</f>
        <v>○</v>
      </c>
      <c r="T241" s="212"/>
      <c r="U241" s="1256"/>
      <c r="W241" s="788"/>
      <c r="X241" s="820"/>
      <c r="Z241" s="856"/>
      <c r="AA241" s="854"/>
      <c r="AB241" s="853"/>
      <c r="AD241" s="855"/>
      <c r="AE241" s="437"/>
    </row>
    <row r="242" spans="1:31" s="436" customFormat="1" ht="13.5" customHeight="1" thickBot="1" x14ac:dyDescent="0.2">
      <c r="A242" s="176"/>
      <c r="B242" s="935"/>
      <c r="C242" s="80"/>
      <c r="D242" s="911"/>
      <c r="E242" s="1457" t="s">
        <v>695</v>
      </c>
      <c r="F242" s="1458"/>
      <c r="G242" s="1458"/>
      <c r="H242" s="1458"/>
      <c r="I242" s="1458"/>
      <c r="J242" s="1458"/>
      <c r="K242" s="1458"/>
      <c r="L242" s="1459"/>
      <c r="M242" s="710" t="s">
        <v>42</v>
      </c>
      <c r="N242" s="327">
        <v>30</v>
      </c>
      <c r="O242" s="363" t="s">
        <v>44</v>
      </c>
      <c r="P242" s="343">
        <v>302</v>
      </c>
      <c r="Q242" s="344" t="str">
        <f t="shared" si="19"/>
        <v>✔</v>
      </c>
      <c r="R242" s="352"/>
      <c r="S242" s="352"/>
      <c r="T242" s="212"/>
      <c r="U242" s="1256"/>
      <c r="W242" s="789"/>
      <c r="X242" s="820"/>
      <c r="Z242" s="856"/>
      <c r="AA242" s="854"/>
      <c r="AB242" s="440"/>
      <c r="AD242" s="855"/>
      <c r="AE242" s="437"/>
    </row>
    <row r="243" spans="1:31" s="436" customFormat="1" ht="13.5" customHeight="1" thickBot="1" x14ac:dyDescent="0.2">
      <c r="A243" s="176"/>
      <c r="B243" s="935"/>
      <c r="C243" s="80"/>
      <c r="D243" s="911"/>
      <c r="E243" s="935"/>
      <c r="F243" s="961"/>
      <c r="G243" s="1012"/>
      <c r="H243" s="1008"/>
      <c r="I243" s="1008"/>
      <c r="J243" s="1008"/>
      <c r="K243" s="1008"/>
      <c r="L243" s="1010" t="s">
        <v>410</v>
      </c>
      <c r="M243" s="706" t="s">
        <v>42</v>
      </c>
      <c r="N243" s="327">
        <v>19</v>
      </c>
      <c r="O243" s="364" t="s">
        <v>44</v>
      </c>
      <c r="P243" s="343">
        <v>303</v>
      </c>
      <c r="Q243" s="344" t="str">
        <f t="shared" si="19"/>
        <v>✔</v>
      </c>
      <c r="R243" s="352"/>
      <c r="S243" s="352"/>
      <c r="T243" s="212"/>
      <c r="U243" s="1256"/>
      <c r="W243" s="789"/>
      <c r="X243" s="820"/>
      <c r="Z243" s="856"/>
      <c r="AA243" s="854"/>
      <c r="AB243" s="440"/>
      <c r="AD243" s="855"/>
      <c r="AE243" s="437"/>
    </row>
    <row r="244" spans="1:31" s="436" customFormat="1" ht="13.5" customHeight="1" thickBot="1" x14ac:dyDescent="0.2">
      <c r="A244" s="176"/>
      <c r="B244" s="935"/>
      <c r="C244" s="80"/>
      <c r="D244" s="911"/>
      <c r="E244" s="935"/>
      <c r="F244" s="961"/>
      <c r="G244" s="1012"/>
      <c r="H244" s="1009"/>
      <c r="I244" s="1009"/>
      <c r="J244" s="1009"/>
      <c r="K244" s="1009"/>
      <c r="L244" s="1010" t="s">
        <v>80</v>
      </c>
      <c r="M244" s="706" t="s">
        <v>42</v>
      </c>
      <c r="N244" s="870">
        <f>IF(ISERROR(N243/N242*100),0,N243/N242*100)</f>
        <v>63.333333333333329</v>
      </c>
      <c r="O244" s="362" t="s">
        <v>45</v>
      </c>
      <c r="P244" s="343">
        <v>304</v>
      </c>
      <c r="Q244" s="1272"/>
      <c r="R244" s="352"/>
      <c r="S244" s="352"/>
      <c r="T244" s="212"/>
      <c r="U244" s="1256"/>
      <c r="W244" s="789"/>
      <c r="X244" s="820"/>
      <c r="Z244" s="856"/>
      <c r="AA244" s="854"/>
      <c r="AB244" s="440"/>
      <c r="AD244" s="855"/>
      <c r="AE244" s="437"/>
    </row>
    <row r="245" spans="1:31" s="436" customFormat="1" ht="13.5" customHeight="1" thickBot="1" x14ac:dyDescent="0.2">
      <c r="A245" s="176"/>
      <c r="B245" s="935"/>
      <c r="C245" s="80"/>
      <c r="D245" s="911"/>
      <c r="E245" s="1457" t="s">
        <v>1599</v>
      </c>
      <c r="F245" s="1458"/>
      <c r="G245" s="1458"/>
      <c r="H245" s="1458"/>
      <c r="I245" s="1458"/>
      <c r="J245" s="1458"/>
      <c r="K245" s="1458"/>
      <c r="L245" s="1459"/>
      <c r="M245" s="710" t="s">
        <v>42</v>
      </c>
      <c r="N245" s="327">
        <v>163</v>
      </c>
      <c r="O245" s="363" t="s">
        <v>44</v>
      </c>
      <c r="P245" s="343">
        <v>305</v>
      </c>
      <c r="Q245" s="344" t="str">
        <f t="shared" si="19"/>
        <v>✔</v>
      </c>
      <c r="R245" s="352"/>
      <c r="S245" s="352"/>
      <c r="T245" s="212"/>
      <c r="U245" s="1256"/>
      <c r="W245" s="789"/>
      <c r="X245" s="820"/>
      <c r="Z245" s="856"/>
      <c r="AA245" s="854"/>
      <c r="AB245" s="440"/>
      <c r="AD245" s="855"/>
      <c r="AE245" s="437"/>
    </row>
    <row r="246" spans="1:31" ht="13.5" customHeight="1" thickBot="1" x14ac:dyDescent="0.2">
      <c r="A246" s="176"/>
      <c r="B246" s="935"/>
      <c r="C246" s="80"/>
      <c r="D246" s="911"/>
      <c r="E246" s="935"/>
      <c r="F246" s="961"/>
      <c r="G246" s="1012"/>
      <c r="H246" s="1008"/>
      <c r="I246" s="1008"/>
      <c r="J246" s="1008"/>
      <c r="K246" s="1008"/>
      <c r="L246" s="1010" t="s">
        <v>410</v>
      </c>
      <c r="M246" s="706" t="s">
        <v>42</v>
      </c>
      <c r="N246" s="327">
        <v>124</v>
      </c>
      <c r="O246" s="364" t="s">
        <v>44</v>
      </c>
      <c r="P246" s="343">
        <v>306</v>
      </c>
      <c r="Q246" s="344" t="str">
        <f t="shared" si="19"/>
        <v>✔</v>
      </c>
      <c r="R246" s="352"/>
      <c r="S246" s="352"/>
      <c r="T246" s="212"/>
      <c r="U246" s="1256"/>
      <c r="W246" s="82"/>
      <c r="X246" s="826"/>
    </row>
    <row r="247" spans="1:31" ht="13.5" customHeight="1" thickBot="1" x14ac:dyDescent="0.2">
      <c r="A247" s="176"/>
      <c r="B247" s="935"/>
      <c r="C247" s="80"/>
      <c r="D247" s="911"/>
      <c r="E247" s="936"/>
      <c r="F247" s="961"/>
      <c r="G247" s="1012"/>
      <c r="H247" s="1009"/>
      <c r="I247" s="1009"/>
      <c r="J247" s="1009"/>
      <c r="K247" s="1009"/>
      <c r="L247" s="1010" t="s">
        <v>80</v>
      </c>
      <c r="M247" s="706" t="s">
        <v>42</v>
      </c>
      <c r="N247" s="870">
        <f>IF(ISERROR(N246/N245*100),0,N246/N245*100)</f>
        <v>76.073619631901849</v>
      </c>
      <c r="O247" s="362" t="s">
        <v>45</v>
      </c>
      <c r="P247" s="343">
        <v>307</v>
      </c>
      <c r="Q247" s="1272"/>
      <c r="R247" s="352"/>
      <c r="S247" s="352"/>
      <c r="T247" s="212"/>
      <c r="U247" s="1256"/>
      <c r="W247" s="82"/>
      <c r="X247" s="826"/>
    </row>
    <row r="248" spans="1:31" ht="13.5" customHeight="1" thickBot="1" x14ac:dyDescent="0.2">
      <c r="A248" s="176"/>
      <c r="B248" s="935"/>
      <c r="C248" s="80"/>
      <c r="D248" s="911"/>
      <c r="E248" s="1446" t="s">
        <v>693</v>
      </c>
      <c r="F248" s="1447"/>
      <c r="G248" s="1447"/>
      <c r="H248" s="1447"/>
      <c r="I248" s="1447"/>
      <c r="J248" s="1447"/>
      <c r="K248" s="1447"/>
      <c r="L248" s="1448"/>
      <c r="M248" s="714" t="s">
        <v>694</v>
      </c>
      <c r="N248" s="8" t="s">
        <v>1891</v>
      </c>
      <c r="O248" s="361" t="s">
        <v>431</v>
      </c>
      <c r="P248" s="343">
        <v>308</v>
      </c>
      <c r="Q248" s="344" t="str">
        <f t="shared" si="19"/>
        <v>✔</v>
      </c>
      <c r="R248" s="352"/>
      <c r="S248" s="344" t="str">
        <f>IF(N248="","",IF(N248="はい","○","×"))</f>
        <v>○</v>
      </c>
      <c r="T248" s="212"/>
      <c r="U248" s="1256"/>
      <c r="W248" s="82"/>
      <c r="X248" s="826"/>
    </row>
    <row r="249" spans="1:31" ht="13.5" customHeight="1" thickBot="1" x14ac:dyDescent="0.2">
      <c r="A249" s="176"/>
      <c r="B249" s="935"/>
      <c r="C249" s="80"/>
      <c r="D249" s="911"/>
      <c r="E249" s="1457" t="s">
        <v>354</v>
      </c>
      <c r="F249" s="1458"/>
      <c r="G249" s="1458"/>
      <c r="H249" s="1458"/>
      <c r="I249" s="1458"/>
      <c r="J249" s="1458"/>
      <c r="K249" s="1458"/>
      <c r="L249" s="1459"/>
      <c r="M249" s="707" t="s">
        <v>70</v>
      </c>
      <c r="N249" s="7" t="s">
        <v>1891</v>
      </c>
      <c r="O249" s="153" t="s">
        <v>431</v>
      </c>
      <c r="P249" s="343">
        <v>310</v>
      </c>
      <c r="Q249" s="344" t="str">
        <f t="shared" si="19"/>
        <v>✔</v>
      </c>
      <c r="R249" s="352"/>
      <c r="S249" s="344" t="str">
        <f t="shared" ref="S249:S255" si="20">IF(N249="","",IF(N249="はい","○","×"))</f>
        <v>○</v>
      </c>
      <c r="T249" s="212"/>
      <c r="U249" s="1256"/>
      <c r="W249" s="82"/>
    </row>
    <row r="250" spans="1:31" ht="13.5" customHeight="1" thickBot="1" x14ac:dyDescent="0.2">
      <c r="A250" s="176"/>
      <c r="B250" s="918"/>
      <c r="C250" s="1037" t="s">
        <v>1362</v>
      </c>
      <c r="D250" s="1447" t="s">
        <v>696</v>
      </c>
      <c r="E250" s="1447"/>
      <c r="F250" s="1447"/>
      <c r="G250" s="1447"/>
      <c r="H250" s="1447"/>
      <c r="I250" s="1447"/>
      <c r="J250" s="1447"/>
      <c r="K250" s="1447"/>
      <c r="L250" s="1448"/>
      <c r="M250" s="707" t="s">
        <v>352</v>
      </c>
      <c r="N250" s="7" t="s">
        <v>1891</v>
      </c>
      <c r="O250" s="153" t="s">
        <v>431</v>
      </c>
      <c r="P250" s="343">
        <v>312</v>
      </c>
      <c r="Q250" s="344" t="str">
        <f t="shared" ref="Q250:Q255" si="21">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250="","未入力あり","✔"),""))</f>
        <v>✔</v>
      </c>
      <c r="R250" s="352"/>
      <c r="S250" s="344" t="str">
        <f t="shared" si="20"/>
        <v>○</v>
      </c>
      <c r="T250" s="212"/>
      <c r="U250" s="1256"/>
      <c r="W250" s="82"/>
    </row>
    <row r="251" spans="1:31" ht="24" customHeight="1" thickBot="1" x14ac:dyDescent="0.2">
      <c r="A251" s="176"/>
      <c r="B251" s="918"/>
      <c r="C251" s="1036" t="s">
        <v>115</v>
      </c>
      <c r="D251" s="1471" t="s">
        <v>1190</v>
      </c>
      <c r="E251" s="1471"/>
      <c r="F251" s="1471"/>
      <c r="G251" s="1471"/>
      <c r="H251" s="1471"/>
      <c r="I251" s="1471"/>
      <c r="J251" s="1471"/>
      <c r="K251" s="1471"/>
      <c r="L251" s="1494"/>
      <c r="M251" s="707" t="s">
        <v>35</v>
      </c>
      <c r="N251" s="7" t="s">
        <v>1891</v>
      </c>
      <c r="O251" s="153" t="s">
        <v>431</v>
      </c>
      <c r="P251" s="343">
        <v>313</v>
      </c>
      <c r="Q251" s="344" t="str">
        <f t="shared" si="21"/>
        <v>✔</v>
      </c>
      <c r="R251" s="352"/>
      <c r="S251" s="344" t="str">
        <f t="shared" si="20"/>
        <v>○</v>
      </c>
      <c r="T251" s="212"/>
      <c r="U251" s="1256"/>
      <c r="W251" s="82"/>
    </row>
    <row r="252" spans="1:31" ht="13.5" customHeight="1" thickBot="1" x14ac:dyDescent="0.2">
      <c r="A252" s="176"/>
      <c r="B252" s="935"/>
      <c r="C252" s="80"/>
      <c r="D252" s="911"/>
      <c r="E252" s="1446" t="s">
        <v>1191</v>
      </c>
      <c r="F252" s="1447"/>
      <c r="G252" s="1447"/>
      <c r="H252" s="1447"/>
      <c r="I252" s="1447"/>
      <c r="J252" s="1447"/>
      <c r="K252" s="1447"/>
      <c r="L252" s="1448"/>
      <c r="M252" s="713" t="s">
        <v>34</v>
      </c>
      <c r="N252" s="7" t="s">
        <v>1891</v>
      </c>
      <c r="O252" s="153" t="s">
        <v>431</v>
      </c>
      <c r="P252" s="343">
        <v>314</v>
      </c>
      <c r="Q252" s="344" t="str">
        <f t="shared" si="21"/>
        <v>✔</v>
      </c>
      <c r="R252" s="352"/>
      <c r="S252" s="344" t="str">
        <f t="shared" si="20"/>
        <v>○</v>
      </c>
      <c r="T252" s="212"/>
      <c r="U252" s="1256"/>
      <c r="W252" s="82"/>
    </row>
    <row r="253" spans="1:31" ht="13.5" customHeight="1" thickBot="1" x14ac:dyDescent="0.2">
      <c r="A253" s="176"/>
      <c r="B253" s="918"/>
      <c r="C253" s="1037" t="s">
        <v>116</v>
      </c>
      <c r="D253" s="1447" t="s">
        <v>353</v>
      </c>
      <c r="E253" s="1447"/>
      <c r="F253" s="1447"/>
      <c r="G253" s="1447"/>
      <c r="H253" s="1447"/>
      <c r="I253" s="1447"/>
      <c r="J253" s="1447"/>
      <c r="K253" s="1447"/>
      <c r="L253" s="1448"/>
      <c r="M253" s="707" t="s">
        <v>352</v>
      </c>
      <c r="N253" s="7" t="s">
        <v>1891</v>
      </c>
      <c r="O253" s="153" t="s">
        <v>431</v>
      </c>
      <c r="P253" s="343">
        <v>316</v>
      </c>
      <c r="Q253" s="344" t="str">
        <f t="shared" si="21"/>
        <v>✔</v>
      </c>
      <c r="R253" s="352"/>
      <c r="S253" s="344" t="str">
        <f t="shared" si="20"/>
        <v>○</v>
      </c>
      <c r="T253" s="212"/>
      <c r="U253" s="1256"/>
      <c r="W253" s="82"/>
    </row>
    <row r="254" spans="1:31" ht="13.5" customHeight="1" thickBot="1" x14ac:dyDescent="0.2">
      <c r="A254" s="176"/>
      <c r="B254" s="918"/>
      <c r="C254" s="1037" t="s">
        <v>1363</v>
      </c>
      <c r="D254" s="1447" t="s">
        <v>1513</v>
      </c>
      <c r="E254" s="1447"/>
      <c r="F254" s="1447"/>
      <c r="G254" s="1447"/>
      <c r="H254" s="1447"/>
      <c r="I254" s="1447"/>
      <c r="J254" s="1447"/>
      <c r="K254" s="1447"/>
      <c r="L254" s="1448"/>
      <c r="M254" s="707" t="s">
        <v>70</v>
      </c>
      <c r="N254" s="7" t="s">
        <v>1891</v>
      </c>
      <c r="O254" s="153" t="s">
        <v>431</v>
      </c>
      <c r="P254" s="343">
        <v>317</v>
      </c>
      <c r="Q254" s="344" t="str">
        <f t="shared" si="21"/>
        <v>✔</v>
      </c>
      <c r="R254" s="352"/>
      <c r="S254" s="344" t="str">
        <f t="shared" si="20"/>
        <v>○</v>
      </c>
      <c r="T254" s="212"/>
      <c r="U254" s="1256"/>
      <c r="W254" s="82"/>
    </row>
    <row r="255" spans="1:31" ht="27" customHeight="1" thickBot="1" x14ac:dyDescent="0.2">
      <c r="A255" s="176"/>
      <c r="B255" s="918"/>
      <c r="C255" s="1035" t="s">
        <v>90</v>
      </c>
      <c r="D255" s="1458" t="s">
        <v>1514</v>
      </c>
      <c r="E255" s="1447"/>
      <c r="F255" s="1447"/>
      <c r="G255" s="1447"/>
      <c r="H255" s="1447"/>
      <c r="I255" s="1447"/>
      <c r="J255" s="1447"/>
      <c r="K255" s="1447"/>
      <c r="L255" s="1448"/>
      <c r="M255" s="707" t="s">
        <v>34</v>
      </c>
      <c r="N255" s="7" t="s">
        <v>1891</v>
      </c>
      <c r="O255" s="153" t="s">
        <v>431</v>
      </c>
      <c r="P255" s="343">
        <v>318</v>
      </c>
      <c r="Q255" s="344" t="str">
        <f t="shared" si="21"/>
        <v>✔</v>
      </c>
      <c r="R255" s="352"/>
      <c r="S255" s="344" t="str">
        <f t="shared" si="20"/>
        <v>○</v>
      </c>
      <c r="T255" s="212"/>
      <c r="U255" s="1256"/>
      <c r="W255" s="82"/>
    </row>
    <row r="256" spans="1:31" ht="13.5" customHeight="1" thickBot="1" x14ac:dyDescent="0.2">
      <c r="A256" s="1052"/>
      <c r="B256" s="1038" t="s">
        <v>409</v>
      </c>
      <c r="C256" s="180"/>
      <c r="D256" s="180"/>
      <c r="E256" s="180"/>
      <c r="F256" s="180"/>
      <c r="G256" s="180"/>
      <c r="H256" s="167"/>
      <c r="I256" s="167"/>
      <c r="J256" s="167"/>
      <c r="K256" s="167"/>
      <c r="L256" s="716"/>
      <c r="M256" s="91"/>
      <c r="N256" s="91"/>
      <c r="O256" s="92"/>
      <c r="P256" s="343">
        <v>321</v>
      </c>
      <c r="S256" s="352"/>
      <c r="T256" s="212"/>
      <c r="U256" s="1256"/>
      <c r="W256" s="82"/>
    </row>
    <row r="257" spans="1:23" ht="13.5" customHeight="1" thickBot="1" x14ac:dyDescent="0.2">
      <c r="A257" s="1052"/>
      <c r="B257" s="1127" t="s">
        <v>1433</v>
      </c>
      <c r="C257" s="1092"/>
      <c r="D257" s="1093"/>
      <c r="E257" s="1093"/>
      <c r="F257" s="1093"/>
      <c r="G257" s="1093"/>
      <c r="H257" s="1121"/>
      <c r="I257" s="1121"/>
      <c r="J257" s="1121"/>
      <c r="K257" s="1121"/>
      <c r="L257" s="1122"/>
      <c r="M257" s="99" t="s">
        <v>42</v>
      </c>
      <c r="N257" s="7" t="s">
        <v>1892</v>
      </c>
      <c r="O257" s="153" t="s">
        <v>432</v>
      </c>
      <c r="P257" s="343">
        <v>322</v>
      </c>
      <c r="Q25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257="","未入力あり","✔"),""))</f>
        <v>✔</v>
      </c>
      <c r="R257" s="352"/>
      <c r="S257" s="352"/>
      <c r="T257" s="213"/>
      <c r="U257" s="1256"/>
      <c r="W257" s="82"/>
    </row>
    <row r="258" spans="1:23" ht="13.5" customHeight="1" thickBot="1" x14ac:dyDescent="0.2">
      <c r="A258" s="1052"/>
      <c r="B258" s="918"/>
      <c r="C258" s="1124" t="s">
        <v>1278</v>
      </c>
      <c r="D258" s="168"/>
      <c r="E258" s="168"/>
      <c r="F258" s="168"/>
      <c r="G258" s="168"/>
      <c r="H258" s="1125"/>
      <c r="I258" s="1125"/>
      <c r="J258" s="1125"/>
      <c r="K258" s="1125"/>
      <c r="L258" s="1126"/>
      <c r="M258" s="149"/>
      <c r="N258" s="149"/>
      <c r="O258" s="150"/>
      <c r="P258" s="343">
        <v>323</v>
      </c>
      <c r="S258" s="352"/>
      <c r="T258" s="212"/>
      <c r="U258" s="1256"/>
      <c r="W258" s="82"/>
    </row>
    <row r="259" spans="1:23" ht="47.25" customHeight="1" thickBot="1" x14ac:dyDescent="0.2">
      <c r="A259" s="176"/>
      <c r="B259" s="918"/>
      <c r="C259" s="918"/>
      <c r="D259" s="1470" t="s">
        <v>1479</v>
      </c>
      <c r="E259" s="1452"/>
      <c r="F259" s="1452"/>
      <c r="G259" s="1452"/>
      <c r="H259" s="1452"/>
      <c r="I259" s="1452"/>
      <c r="J259" s="1452"/>
      <c r="K259" s="1452"/>
      <c r="L259" s="1452"/>
      <c r="M259" s="117" t="s">
        <v>33</v>
      </c>
      <c r="N259" s="7" t="s">
        <v>1891</v>
      </c>
      <c r="O259" s="153" t="s">
        <v>431</v>
      </c>
      <c r="P259" s="343">
        <v>324</v>
      </c>
      <c r="Q25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259="","未入力あり","✔"),""))</f>
        <v>✔</v>
      </c>
      <c r="R259" s="352"/>
      <c r="S259" s="344" t="str">
        <f>IF(N259="","",IF(N259="はい","○","×"))</f>
        <v>○</v>
      </c>
      <c r="T259" s="212"/>
      <c r="U259" s="1256"/>
      <c r="W259" s="82"/>
    </row>
    <row r="260" spans="1:23" ht="12.75" customHeight="1" thickBot="1" x14ac:dyDescent="0.2">
      <c r="A260" s="176"/>
      <c r="B260" s="918"/>
      <c r="C260" s="918"/>
      <c r="D260" s="1031"/>
      <c r="E260" s="1446" t="s">
        <v>1768</v>
      </c>
      <c r="F260" s="1447"/>
      <c r="G260" s="1447"/>
      <c r="H260" s="1447"/>
      <c r="I260" s="1447"/>
      <c r="J260" s="1447"/>
      <c r="K260" s="1447"/>
      <c r="L260" s="1448"/>
      <c r="M260" s="1296" t="s">
        <v>212</v>
      </c>
      <c r="N260" s="1295" t="s">
        <v>499</v>
      </c>
      <c r="O260" s="105"/>
      <c r="P260" s="343">
        <v>326</v>
      </c>
      <c r="S260" s="352"/>
      <c r="T260" s="212"/>
      <c r="U260" s="1256"/>
      <c r="W260" s="82"/>
    </row>
    <row r="261" spans="1:23" ht="12.75" customHeight="1" thickBot="1" x14ac:dyDescent="0.2">
      <c r="A261" s="176"/>
      <c r="B261" s="918"/>
      <c r="C261" s="918"/>
      <c r="D261" s="1032"/>
      <c r="E261" s="1081" t="s">
        <v>1769</v>
      </c>
      <c r="F261" s="1079"/>
      <c r="G261" s="183"/>
      <c r="H261" s="1082"/>
      <c r="I261" s="1082"/>
      <c r="J261" s="1082"/>
      <c r="K261" s="1082"/>
      <c r="L261" s="1082"/>
      <c r="M261" s="104" t="s">
        <v>159</v>
      </c>
      <c r="N261" s="1295" t="s">
        <v>500</v>
      </c>
      <c r="O261" s="365"/>
      <c r="P261" s="343">
        <v>327</v>
      </c>
      <c r="S261" s="352"/>
      <c r="T261" s="212"/>
      <c r="U261" s="1256"/>
      <c r="W261" s="82"/>
    </row>
    <row r="262" spans="1:23" ht="36.6" customHeight="1" thickBot="1" x14ac:dyDescent="0.2">
      <c r="A262" s="176"/>
      <c r="B262" s="918"/>
      <c r="C262" s="935"/>
      <c r="D262" s="163" t="s">
        <v>127</v>
      </c>
      <c r="E262" s="1458" t="s">
        <v>447</v>
      </c>
      <c r="F262" s="1447"/>
      <c r="G262" s="1447"/>
      <c r="H262" s="1447"/>
      <c r="I262" s="1447"/>
      <c r="J262" s="1447"/>
      <c r="K262" s="1447"/>
      <c r="L262" s="1447"/>
      <c r="M262" s="117" t="s">
        <v>123</v>
      </c>
      <c r="N262" s="7" t="s">
        <v>1891</v>
      </c>
      <c r="O262" s="153" t="s">
        <v>431</v>
      </c>
      <c r="P262" s="343">
        <v>328</v>
      </c>
      <c r="Q26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262="","未入力あり","✔"),""))</f>
        <v>✔</v>
      </c>
      <c r="R262" s="352"/>
      <c r="S262" s="344" t="str">
        <f>IF(N262="","",IF(N262="はい","○","×"))</f>
        <v>○</v>
      </c>
      <c r="T262" s="212"/>
      <c r="U262" s="1256"/>
      <c r="W262" s="82"/>
    </row>
    <row r="263" spans="1:23" ht="12.75" customHeight="1" thickBot="1" x14ac:dyDescent="0.2">
      <c r="A263" s="176"/>
      <c r="B263" s="918"/>
      <c r="C263" s="935"/>
      <c r="D263" s="80"/>
      <c r="E263" s="1123"/>
      <c r="F263" s="1446" t="s">
        <v>1770</v>
      </c>
      <c r="G263" s="1447"/>
      <c r="H263" s="1447"/>
      <c r="I263" s="1447"/>
      <c r="J263" s="1447"/>
      <c r="K263" s="1447"/>
      <c r="L263" s="1448"/>
      <c r="M263" s="104" t="s">
        <v>67</v>
      </c>
      <c r="N263" s="1295" t="s">
        <v>185</v>
      </c>
      <c r="O263" s="153"/>
      <c r="P263" s="343">
        <v>329</v>
      </c>
      <c r="Q263" s="1089"/>
      <c r="R263" s="352"/>
      <c r="S263" s="352"/>
      <c r="T263" s="212"/>
      <c r="U263" s="1256"/>
      <c r="W263" s="82"/>
    </row>
    <row r="264" spans="1:23" ht="36" customHeight="1" thickBot="1" x14ac:dyDescent="0.2">
      <c r="A264" s="176"/>
      <c r="B264" s="918"/>
      <c r="C264" s="935"/>
      <c r="D264" s="917" t="s">
        <v>179</v>
      </c>
      <c r="E264" s="1458" t="s">
        <v>1261</v>
      </c>
      <c r="F264" s="1458"/>
      <c r="G264" s="1458"/>
      <c r="H264" s="1458"/>
      <c r="I264" s="1458"/>
      <c r="J264" s="1458"/>
      <c r="K264" s="1458"/>
      <c r="L264" s="1458"/>
      <c r="M264" s="117" t="s">
        <v>123</v>
      </c>
      <c r="N264" s="7" t="s">
        <v>1891</v>
      </c>
      <c r="O264" s="153" t="s">
        <v>431</v>
      </c>
      <c r="P264" s="343">
        <v>331</v>
      </c>
      <c r="Q26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264="","未入力あり","✔"),""))</f>
        <v>✔</v>
      </c>
      <c r="R264" s="352"/>
      <c r="S264" s="344" t="str">
        <f>IF(N264="","",IF(N264="はい","○","×"))</f>
        <v>○</v>
      </c>
      <c r="T264" s="212"/>
      <c r="U264" s="1256"/>
      <c r="W264" s="82"/>
    </row>
    <row r="265" spans="1:23" ht="13.5" customHeight="1" thickBot="1" x14ac:dyDescent="0.2">
      <c r="A265" s="176"/>
      <c r="B265" s="918"/>
      <c r="C265" s="935"/>
      <c r="D265" s="918"/>
      <c r="E265" s="911"/>
      <c r="F265" s="1446" t="s">
        <v>1771</v>
      </c>
      <c r="G265" s="1447"/>
      <c r="H265" s="1447"/>
      <c r="I265" s="1447"/>
      <c r="J265" s="1447"/>
      <c r="K265" s="1447"/>
      <c r="L265" s="1447"/>
      <c r="M265" s="104" t="s">
        <v>904</v>
      </c>
      <c r="N265" s="1295" t="s">
        <v>193</v>
      </c>
      <c r="O265" s="153"/>
      <c r="P265" s="343">
        <v>332</v>
      </c>
      <c r="Q265" s="963"/>
      <c r="R265" s="352"/>
      <c r="S265" s="352"/>
      <c r="T265" s="212"/>
      <c r="U265" s="1256"/>
      <c r="W265" s="82"/>
    </row>
    <row r="266" spans="1:23" ht="13.5" customHeight="1" thickBot="1" x14ac:dyDescent="0.2">
      <c r="A266" s="176"/>
      <c r="B266" s="918"/>
      <c r="C266" s="935"/>
      <c r="D266" s="919"/>
      <c r="E266" s="912"/>
      <c r="F266" s="1446" t="s">
        <v>1772</v>
      </c>
      <c r="G266" s="1447"/>
      <c r="H266" s="1447"/>
      <c r="I266" s="1447"/>
      <c r="J266" s="1447"/>
      <c r="K266" s="1447"/>
      <c r="L266" s="1447"/>
      <c r="M266" s="104" t="s">
        <v>67</v>
      </c>
      <c r="N266" s="1295" t="s">
        <v>154</v>
      </c>
      <c r="O266" s="365"/>
      <c r="P266" s="343">
        <v>333</v>
      </c>
      <c r="S266" s="352"/>
      <c r="T266" s="212"/>
      <c r="U266" s="1256"/>
      <c r="W266" s="82"/>
    </row>
    <row r="267" spans="1:23" ht="21" customHeight="1" thickBot="1" x14ac:dyDescent="0.2">
      <c r="A267" s="176"/>
      <c r="B267" s="918"/>
      <c r="C267" s="935"/>
      <c r="D267" s="80" t="s">
        <v>180</v>
      </c>
      <c r="E267" s="1458" t="s">
        <v>204</v>
      </c>
      <c r="F267" s="1458"/>
      <c r="G267" s="1458"/>
      <c r="H267" s="1458"/>
      <c r="I267" s="1458"/>
      <c r="J267" s="1458"/>
      <c r="K267" s="1458"/>
      <c r="L267" s="1458"/>
      <c r="M267" s="117" t="s">
        <v>123</v>
      </c>
      <c r="N267" s="7" t="s">
        <v>1891</v>
      </c>
      <c r="O267" s="153" t="s">
        <v>431</v>
      </c>
      <c r="P267" s="343">
        <v>334</v>
      </c>
      <c r="Q2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267="","未入力あり","✔"),""))</f>
        <v>✔</v>
      </c>
      <c r="R267" s="352"/>
      <c r="S267" s="344" t="str">
        <f>IF(N267="","",IF(N267="はい","○","×"))</f>
        <v>○</v>
      </c>
      <c r="T267" s="212"/>
      <c r="U267" s="1256"/>
      <c r="W267" s="82"/>
    </row>
    <row r="268" spans="1:23" ht="13.5" customHeight="1" thickBot="1" x14ac:dyDescent="0.2">
      <c r="A268" s="176"/>
      <c r="B268" s="918"/>
      <c r="C268" s="935"/>
      <c r="D268" s="163" t="s">
        <v>181</v>
      </c>
      <c r="E268" s="1451" t="s">
        <v>1532</v>
      </c>
      <c r="F268" s="1452"/>
      <c r="G268" s="1452"/>
      <c r="H268" s="1452"/>
      <c r="I268" s="1452"/>
      <c r="J268" s="1452"/>
      <c r="K268" s="1452"/>
      <c r="L268" s="1452"/>
      <c r="M268" s="434"/>
      <c r="N268" s="940"/>
      <c r="O268" s="851"/>
      <c r="P268" s="343">
        <v>335</v>
      </c>
      <c r="S268" s="352"/>
      <c r="T268" s="212"/>
      <c r="U268" s="1256"/>
      <c r="W268" s="82"/>
    </row>
    <row r="269" spans="1:23" ht="26.45" customHeight="1" thickBot="1" x14ac:dyDescent="0.2">
      <c r="A269" s="176"/>
      <c r="B269" s="918"/>
      <c r="C269" s="935"/>
      <c r="D269" s="80"/>
      <c r="E269" s="911"/>
      <c r="F269" s="1012" t="s">
        <v>43</v>
      </c>
      <c r="G269" s="1447" t="s">
        <v>697</v>
      </c>
      <c r="H269" s="1447"/>
      <c r="I269" s="1447"/>
      <c r="J269" s="1447"/>
      <c r="K269" s="1447"/>
      <c r="L269" s="1447"/>
      <c r="M269" s="117" t="s">
        <v>33</v>
      </c>
      <c r="N269" s="7" t="s">
        <v>1891</v>
      </c>
      <c r="O269" s="153" t="s">
        <v>431</v>
      </c>
      <c r="P269" s="343">
        <v>336</v>
      </c>
      <c r="Q269" s="344" t="str">
        <f t="shared" ref="Q269:Q275" si="22">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269="","未入力あり","✔"),""))</f>
        <v>✔</v>
      </c>
      <c r="R269" s="352"/>
      <c r="S269" s="344" t="str">
        <f t="shared" ref="S269:S274" si="23">IF(N269="","",IF(N269="はい","○","×"))</f>
        <v>○</v>
      </c>
      <c r="T269" s="212"/>
      <c r="U269" s="1256"/>
      <c r="W269" s="82"/>
    </row>
    <row r="270" spans="1:23" ht="13.5" customHeight="1" thickBot="1" x14ac:dyDescent="0.2">
      <c r="A270" s="176"/>
      <c r="B270" s="918"/>
      <c r="C270" s="935"/>
      <c r="D270" s="80"/>
      <c r="E270" s="911"/>
      <c r="F270" s="163" t="s">
        <v>315</v>
      </c>
      <c r="G270" s="1458" t="s">
        <v>699</v>
      </c>
      <c r="H270" s="1447"/>
      <c r="I270" s="1447"/>
      <c r="J270" s="1447"/>
      <c r="K270" s="1447"/>
      <c r="L270" s="1447"/>
      <c r="M270" s="117" t="s">
        <v>33</v>
      </c>
      <c r="N270" s="7" t="s">
        <v>1891</v>
      </c>
      <c r="O270" s="153" t="s">
        <v>431</v>
      </c>
      <c r="P270" s="343">
        <v>337</v>
      </c>
      <c r="Q270" s="344" t="str">
        <f t="shared" si="22"/>
        <v>✔</v>
      </c>
      <c r="R270" s="352"/>
      <c r="S270" s="344" t="str">
        <f t="shared" si="23"/>
        <v>○</v>
      </c>
      <c r="T270" s="212"/>
      <c r="U270" s="1256"/>
      <c r="W270" s="82"/>
    </row>
    <row r="271" spans="1:23" ht="13.5" customHeight="1" thickBot="1" x14ac:dyDescent="0.2">
      <c r="A271" s="176"/>
      <c r="B271" s="918"/>
      <c r="C271" s="935"/>
      <c r="D271" s="80"/>
      <c r="E271" s="911"/>
      <c r="F271" s="919" t="s">
        <v>698</v>
      </c>
      <c r="G271" s="912"/>
      <c r="H271" s="1447" t="s">
        <v>700</v>
      </c>
      <c r="I271" s="1447"/>
      <c r="J271" s="1447"/>
      <c r="K271" s="1447"/>
      <c r="L271" s="1447"/>
      <c r="M271" s="117" t="s">
        <v>34</v>
      </c>
      <c r="N271" s="7" t="s">
        <v>1891</v>
      </c>
      <c r="O271" s="153" t="s">
        <v>431</v>
      </c>
      <c r="P271" s="343">
        <v>339</v>
      </c>
      <c r="Q271" s="344" t="str">
        <f t="shared" si="22"/>
        <v>✔</v>
      </c>
      <c r="R271" s="352"/>
      <c r="S271" s="344" t="str">
        <f t="shared" si="23"/>
        <v>○</v>
      </c>
      <c r="T271" s="212"/>
      <c r="U271" s="1256"/>
      <c r="W271" s="82"/>
    </row>
    <row r="272" spans="1:23" ht="13.5" customHeight="1" thickBot="1" x14ac:dyDescent="0.2">
      <c r="A272" s="176"/>
      <c r="B272" s="918"/>
      <c r="C272" s="935"/>
      <c r="D272" s="1012" t="s">
        <v>182</v>
      </c>
      <c r="E272" s="1447" t="s">
        <v>205</v>
      </c>
      <c r="F272" s="1447"/>
      <c r="G272" s="1447"/>
      <c r="H272" s="1447"/>
      <c r="I272" s="1447"/>
      <c r="J272" s="1447"/>
      <c r="K272" s="1447"/>
      <c r="L272" s="1447"/>
      <c r="M272" s="117" t="s">
        <v>34</v>
      </c>
      <c r="N272" s="7" t="s">
        <v>1891</v>
      </c>
      <c r="O272" s="153" t="s">
        <v>431</v>
      </c>
      <c r="P272" s="343">
        <v>340</v>
      </c>
      <c r="Q272" s="344" t="str">
        <f t="shared" si="22"/>
        <v>✔</v>
      </c>
      <c r="R272" s="352"/>
      <c r="S272" s="344" t="str">
        <f t="shared" si="23"/>
        <v>○</v>
      </c>
      <c r="T272" s="212"/>
      <c r="U272" s="1256"/>
      <c r="W272" s="82"/>
    </row>
    <row r="273" spans="1:24" ht="28.5" customHeight="1" thickBot="1" x14ac:dyDescent="0.2">
      <c r="A273" s="176"/>
      <c r="B273" s="918"/>
      <c r="C273" s="935"/>
      <c r="D273" s="163" t="s">
        <v>130</v>
      </c>
      <c r="E273" s="1458" t="s">
        <v>701</v>
      </c>
      <c r="F273" s="1458"/>
      <c r="G273" s="1458"/>
      <c r="H273" s="1458"/>
      <c r="I273" s="1458"/>
      <c r="J273" s="1458"/>
      <c r="K273" s="1458"/>
      <c r="L273" s="1458"/>
      <c r="M273" s="117" t="s">
        <v>33</v>
      </c>
      <c r="N273" s="7" t="s">
        <v>1891</v>
      </c>
      <c r="O273" s="155" t="s">
        <v>431</v>
      </c>
      <c r="P273" s="343">
        <v>341</v>
      </c>
      <c r="Q273" s="344" t="str">
        <f t="shared" si="22"/>
        <v>✔</v>
      </c>
      <c r="R273" s="352"/>
      <c r="S273" s="344" t="str">
        <f t="shared" si="23"/>
        <v>○</v>
      </c>
      <c r="T273" s="212"/>
      <c r="U273" s="1256"/>
      <c r="W273" s="82"/>
    </row>
    <row r="274" spans="1:24" ht="26.25" customHeight="1" thickBot="1" x14ac:dyDescent="0.2">
      <c r="A274" s="176"/>
      <c r="B274" s="918"/>
      <c r="C274" s="935"/>
      <c r="D274" s="961" t="s">
        <v>53</v>
      </c>
      <c r="E274" s="1447" t="s">
        <v>702</v>
      </c>
      <c r="F274" s="1447"/>
      <c r="G274" s="1447"/>
      <c r="H274" s="1447"/>
      <c r="I274" s="1447"/>
      <c r="J274" s="1447"/>
      <c r="K274" s="1447"/>
      <c r="L274" s="1447"/>
      <c r="M274" s="117" t="s">
        <v>33</v>
      </c>
      <c r="N274" s="7" t="s">
        <v>1891</v>
      </c>
      <c r="O274" s="155" t="s">
        <v>431</v>
      </c>
      <c r="P274" s="343">
        <v>342</v>
      </c>
      <c r="Q274" s="344" t="str">
        <f t="shared" si="22"/>
        <v>✔</v>
      </c>
      <c r="R274" s="352"/>
      <c r="S274" s="344" t="str">
        <f t="shared" si="23"/>
        <v>○</v>
      </c>
      <c r="T274" s="212"/>
      <c r="U274" s="1256"/>
      <c r="W274" s="82"/>
    </row>
    <row r="275" spans="1:24" ht="24" customHeight="1" thickBot="1" x14ac:dyDescent="0.2">
      <c r="A275" s="176"/>
      <c r="B275" s="918"/>
      <c r="C275" s="935"/>
      <c r="D275" s="961" t="s">
        <v>291</v>
      </c>
      <c r="E275" s="1447" t="s">
        <v>1279</v>
      </c>
      <c r="F275" s="1447"/>
      <c r="G275" s="1447"/>
      <c r="H275" s="1447"/>
      <c r="I275" s="1447"/>
      <c r="J275" s="1447"/>
      <c r="K275" s="1447"/>
      <c r="L275" s="1447"/>
      <c r="M275" s="1133" t="str">
        <f>IF(N257="はい","A",IF(N257="いいえ","-","A／-"))</f>
        <v>-</v>
      </c>
      <c r="N275" s="7" t="s">
        <v>67</v>
      </c>
      <c r="O275" s="155" t="s">
        <v>1296</v>
      </c>
      <c r="P275" s="343">
        <v>343</v>
      </c>
      <c r="Q275" s="344" t="str">
        <f t="shared" si="22"/>
        <v>✔</v>
      </c>
      <c r="R275" s="352"/>
      <c r="S275" s="1091" t="str">
        <f>IF(AND(M275="A",N275="はい"),"○",IF(AND(M275="A",N275&lt;&gt;""),"×",""))</f>
        <v/>
      </c>
      <c r="T275" s="212"/>
      <c r="U275" s="1256"/>
      <c r="W275" s="82"/>
    </row>
    <row r="276" spans="1:24" ht="13.5" customHeight="1" thickBot="1" x14ac:dyDescent="0.2">
      <c r="A276" s="176"/>
      <c r="B276" s="918"/>
      <c r="C276" s="935"/>
      <c r="D276" s="1485" t="s">
        <v>285</v>
      </c>
      <c r="E276" s="1479"/>
      <c r="F276" s="1479"/>
      <c r="G276" s="1479"/>
      <c r="H276" s="1479"/>
      <c r="I276" s="1479"/>
      <c r="J276" s="1479"/>
      <c r="K276" s="1479"/>
      <c r="L276" s="1479"/>
      <c r="M276" s="434"/>
      <c r="N276" s="940"/>
      <c r="O276" s="851"/>
      <c r="P276" s="343">
        <v>344</v>
      </c>
      <c r="S276" s="352"/>
      <c r="T276" s="212"/>
      <c r="U276" s="1256"/>
      <c r="W276" s="82"/>
    </row>
    <row r="277" spans="1:24" ht="13.5" customHeight="1" thickBot="1" x14ac:dyDescent="0.2">
      <c r="A277" s="176"/>
      <c r="B277" s="918"/>
      <c r="C277" s="935"/>
      <c r="D277" s="918"/>
      <c r="E277" s="956" t="s">
        <v>167</v>
      </c>
      <c r="F277" s="1447" t="s">
        <v>703</v>
      </c>
      <c r="G277" s="1447"/>
      <c r="H277" s="1447"/>
      <c r="I277" s="1447"/>
      <c r="J277" s="1447"/>
      <c r="K277" s="1447"/>
      <c r="L277" s="1447"/>
      <c r="M277" s="117" t="s">
        <v>123</v>
      </c>
      <c r="N277" s="7" t="s">
        <v>1891</v>
      </c>
      <c r="O277" s="153" t="s">
        <v>431</v>
      </c>
      <c r="P277" s="343">
        <v>345</v>
      </c>
      <c r="Q277" s="344" t="str">
        <f t="shared" ref="Q277:Q294" si="24">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277="","未入力あり","✔"),""))</f>
        <v>✔</v>
      </c>
      <c r="R277" s="352"/>
      <c r="S277" s="344" t="str">
        <f t="shared" ref="S277:S289" si="25">IF(N277="","",IF(N277="はい","○","×"))</f>
        <v>○</v>
      </c>
      <c r="T277" s="212"/>
      <c r="U277" s="1256"/>
      <c r="W277" s="82"/>
    </row>
    <row r="278" spans="1:24" ht="13.5" customHeight="1" thickBot="1" x14ac:dyDescent="0.2">
      <c r="A278" s="176"/>
      <c r="B278" s="918"/>
      <c r="C278" s="935"/>
      <c r="D278" s="80"/>
      <c r="E278" s="956" t="s">
        <v>1364</v>
      </c>
      <c r="F278" s="1447" t="s">
        <v>1365</v>
      </c>
      <c r="G278" s="1447"/>
      <c r="H278" s="1447"/>
      <c r="I278" s="1447"/>
      <c r="J278" s="1447"/>
      <c r="K278" s="1447"/>
      <c r="L278" s="1447"/>
      <c r="M278" s="117" t="s">
        <v>33</v>
      </c>
      <c r="N278" s="7" t="s">
        <v>1891</v>
      </c>
      <c r="O278" s="153" t="s">
        <v>431</v>
      </c>
      <c r="P278" s="343">
        <v>346</v>
      </c>
      <c r="Q278" s="344" t="str">
        <f t="shared" si="24"/>
        <v>✔</v>
      </c>
      <c r="R278" s="352"/>
      <c r="S278" s="344" t="str">
        <f t="shared" si="25"/>
        <v>○</v>
      </c>
      <c r="T278" s="212"/>
      <c r="U278" s="1256"/>
      <c r="W278" s="82"/>
      <c r="X278" s="826"/>
    </row>
    <row r="279" spans="1:24" ht="13.5" customHeight="1" thickBot="1" x14ac:dyDescent="0.2">
      <c r="A279" s="176"/>
      <c r="B279" s="918"/>
      <c r="C279" s="935"/>
      <c r="D279" s="80"/>
      <c r="E279" s="956" t="s">
        <v>1366</v>
      </c>
      <c r="F279" s="1447" t="s">
        <v>1367</v>
      </c>
      <c r="G279" s="1447"/>
      <c r="H279" s="1447"/>
      <c r="I279" s="1447"/>
      <c r="J279" s="1447"/>
      <c r="K279" s="1447"/>
      <c r="L279" s="1447"/>
      <c r="M279" s="117" t="s">
        <v>123</v>
      </c>
      <c r="N279" s="7" t="s">
        <v>1891</v>
      </c>
      <c r="O279" s="153" t="s">
        <v>431</v>
      </c>
      <c r="P279" s="343">
        <v>347</v>
      </c>
      <c r="Q279" s="344" t="str">
        <f t="shared" si="24"/>
        <v>✔</v>
      </c>
      <c r="R279" s="352"/>
      <c r="S279" s="344" t="str">
        <f t="shared" si="25"/>
        <v>○</v>
      </c>
      <c r="T279" s="212"/>
      <c r="U279" s="1256"/>
      <c r="W279" s="82"/>
      <c r="X279" s="826"/>
    </row>
    <row r="280" spans="1:24" s="416" customFormat="1" ht="13.5" customHeight="1" thickBot="1" x14ac:dyDescent="0.2">
      <c r="A280" s="176"/>
      <c r="B280" s="918"/>
      <c r="C280" s="935"/>
      <c r="D280" s="80"/>
      <c r="E280" s="956" t="s">
        <v>47</v>
      </c>
      <c r="F280" s="1447" t="s">
        <v>1368</v>
      </c>
      <c r="G280" s="1447"/>
      <c r="H280" s="1447"/>
      <c r="I280" s="1447"/>
      <c r="J280" s="1447"/>
      <c r="K280" s="1447"/>
      <c r="L280" s="1447"/>
      <c r="M280" s="117" t="s">
        <v>123</v>
      </c>
      <c r="N280" s="7" t="s">
        <v>1891</v>
      </c>
      <c r="O280" s="153" t="s">
        <v>431</v>
      </c>
      <c r="P280" s="343">
        <v>348</v>
      </c>
      <c r="Q280" s="344" t="str">
        <f t="shared" si="24"/>
        <v>✔</v>
      </c>
      <c r="R280" s="352"/>
      <c r="S280" s="344" t="str">
        <f t="shared" si="25"/>
        <v>○</v>
      </c>
      <c r="T280" s="212"/>
      <c r="U280" s="1256"/>
      <c r="V280" s="82"/>
      <c r="W280" s="82"/>
      <c r="X280" s="829"/>
    </row>
    <row r="281" spans="1:24" s="416" customFormat="1" ht="13.5" customHeight="1" thickBot="1" x14ac:dyDescent="0.2">
      <c r="A281" s="176"/>
      <c r="B281" s="918"/>
      <c r="C281" s="935"/>
      <c r="D281" s="80"/>
      <c r="E281" s="956" t="s">
        <v>89</v>
      </c>
      <c r="F281" s="1447" t="s">
        <v>55</v>
      </c>
      <c r="G281" s="1447"/>
      <c r="H281" s="1447"/>
      <c r="I281" s="1447"/>
      <c r="J281" s="1447"/>
      <c r="K281" s="1447"/>
      <c r="L281" s="1447"/>
      <c r="M281" s="117" t="s">
        <v>123</v>
      </c>
      <c r="N281" s="7" t="s">
        <v>1891</v>
      </c>
      <c r="O281" s="153" t="s">
        <v>431</v>
      </c>
      <c r="P281" s="343">
        <v>349</v>
      </c>
      <c r="Q281" s="344" t="str">
        <f t="shared" si="24"/>
        <v>✔</v>
      </c>
      <c r="R281" s="352"/>
      <c r="S281" s="344" t="str">
        <f t="shared" si="25"/>
        <v>○</v>
      </c>
      <c r="T281" s="212"/>
      <c r="U281" s="1256"/>
      <c r="V281" s="82"/>
      <c r="W281" s="82"/>
      <c r="X281" s="829"/>
    </row>
    <row r="282" spans="1:24" s="416" customFormat="1" ht="13.5" customHeight="1" thickBot="1" x14ac:dyDescent="0.2">
      <c r="A282" s="176"/>
      <c r="B282" s="918"/>
      <c r="C282" s="935"/>
      <c r="D282" s="80"/>
      <c r="E282" s="1042" t="s">
        <v>81</v>
      </c>
      <c r="F282" s="1447" t="s">
        <v>72</v>
      </c>
      <c r="G282" s="1447"/>
      <c r="H282" s="1447"/>
      <c r="I282" s="1447"/>
      <c r="J282" s="1447"/>
      <c r="K282" s="1447"/>
      <c r="L282" s="1447"/>
      <c r="M282" s="117" t="s">
        <v>123</v>
      </c>
      <c r="N282" s="7" t="s">
        <v>1891</v>
      </c>
      <c r="O282" s="153" t="s">
        <v>431</v>
      </c>
      <c r="P282" s="343">
        <v>350</v>
      </c>
      <c r="Q282" s="344" t="str">
        <f t="shared" si="24"/>
        <v>✔</v>
      </c>
      <c r="R282" s="352"/>
      <c r="S282" s="344" t="str">
        <f t="shared" si="25"/>
        <v>○</v>
      </c>
      <c r="T282" s="212"/>
      <c r="U282" s="1256"/>
      <c r="V282" s="82"/>
      <c r="W282" s="82"/>
      <c r="X282" s="829"/>
    </row>
    <row r="283" spans="1:24" ht="13.5" customHeight="1" thickBot="1" x14ac:dyDescent="0.2">
      <c r="A283" s="176"/>
      <c r="B283" s="918"/>
      <c r="C283" s="935"/>
      <c r="D283" s="80"/>
      <c r="E283" s="1043" t="s">
        <v>74</v>
      </c>
      <c r="F283" s="1457" t="s">
        <v>704</v>
      </c>
      <c r="G283" s="1458"/>
      <c r="H283" s="1458"/>
      <c r="I283" s="1458"/>
      <c r="J283" s="1458"/>
      <c r="K283" s="1458"/>
      <c r="L283" s="1458"/>
      <c r="M283" s="117" t="s">
        <v>34</v>
      </c>
      <c r="N283" s="7" t="s">
        <v>1891</v>
      </c>
      <c r="O283" s="153" t="s">
        <v>431</v>
      </c>
      <c r="P283" s="343">
        <v>351</v>
      </c>
      <c r="Q283" s="344" t="str">
        <f t="shared" si="24"/>
        <v>✔</v>
      </c>
      <c r="R283" s="352"/>
      <c r="S283" s="344" t="str">
        <f t="shared" si="25"/>
        <v>○</v>
      </c>
      <c r="T283" s="212"/>
      <c r="U283" s="1256"/>
      <c r="W283" s="82"/>
      <c r="X283" s="826"/>
    </row>
    <row r="284" spans="1:24" ht="13.5" customHeight="1" thickBot="1" x14ac:dyDescent="0.2">
      <c r="A284" s="176"/>
      <c r="B284" s="918"/>
      <c r="C284" s="935"/>
      <c r="D284" s="80"/>
      <c r="E284" s="956" t="s">
        <v>82</v>
      </c>
      <c r="F284" s="1447" t="s">
        <v>1369</v>
      </c>
      <c r="G284" s="1447"/>
      <c r="H284" s="1447"/>
      <c r="I284" s="1447"/>
      <c r="J284" s="1447"/>
      <c r="K284" s="1447"/>
      <c r="L284" s="1447"/>
      <c r="M284" s="117" t="s">
        <v>123</v>
      </c>
      <c r="N284" s="7" t="s">
        <v>1891</v>
      </c>
      <c r="O284" s="153" t="s">
        <v>431</v>
      </c>
      <c r="P284" s="343">
        <v>352</v>
      </c>
      <c r="Q284" s="344" t="str">
        <f t="shared" si="24"/>
        <v>✔</v>
      </c>
      <c r="R284" s="352"/>
      <c r="S284" s="344" t="str">
        <f t="shared" si="25"/>
        <v>○</v>
      </c>
      <c r="T284" s="212"/>
      <c r="U284" s="1256"/>
      <c r="W284" s="82"/>
      <c r="X284" s="826"/>
    </row>
    <row r="285" spans="1:24" ht="13.5" customHeight="1" thickBot="1" x14ac:dyDescent="0.2">
      <c r="A285" s="176"/>
      <c r="B285" s="918"/>
      <c r="C285" s="935"/>
      <c r="D285" s="80"/>
      <c r="E285" s="956" t="s">
        <v>1370</v>
      </c>
      <c r="F285" s="1447" t="s">
        <v>56</v>
      </c>
      <c r="G285" s="1447"/>
      <c r="H285" s="1447"/>
      <c r="I285" s="1447"/>
      <c r="J285" s="1447"/>
      <c r="K285" s="1447"/>
      <c r="L285" s="1447"/>
      <c r="M285" s="117" t="s">
        <v>123</v>
      </c>
      <c r="N285" s="7" t="s">
        <v>1891</v>
      </c>
      <c r="O285" s="153" t="s">
        <v>431</v>
      </c>
      <c r="P285" s="343">
        <v>353</v>
      </c>
      <c r="Q285" s="344" t="str">
        <f t="shared" si="24"/>
        <v>✔</v>
      </c>
      <c r="R285" s="352"/>
      <c r="S285" s="344" t="str">
        <f t="shared" si="25"/>
        <v>○</v>
      </c>
      <c r="T285" s="212"/>
      <c r="U285" s="1256"/>
      <c r="W285" s="82"/>
      <c r="X285" s="826"/>
    </row>
    <row r="286" spans="1:24" ht="13.5" customHeight="1" thickBot="1" x14ac:dyDescent="0.2">
      <c r="A286" s="176"/>
      <c r="B286" s="918"/>
      <c r="C286" s="935"/>
      <c r="D286" s="80"/>
      <c r="E286" s="956" t="s">
        <v>84</v>
      </c>
      <c r="F286" s="1447" t="s">
        <v>134</v>
      </c>
      <c r="G286" s="1447"/>
      <c r="H286" s="1447"/>
      <c r="I286" s="1447"/>
      <c r="J286" s="1447"/>
      <c r="K286" s="1447"/>
      <c r="L286" s="1447"/>
      <c r="M286" s="117" t="s">
        <v>123</v>
      </c>
      <c r="N286" s="7" t="s">
        <v>1891</v>
      </c>
      <c r="O286" s="153" t="s">
        <v>431</v>
      </c>
      <c r="P286" s="343">
        <v>354</v>
      </c>
      <c r="Q286" s="344" t="str">
        <f t="shared" si="24"/>
        <v>✔</v>
      </c>
      <c r="R286" s="352"/>
      <c r="S286" s="344" t="str">
        <f t="shared" si="25"/>
        <v>○</v>
      </c>
      <c r="T286" s="212"/>
      <c r="U286" s="1256"/>
      <c r="W286" s="82"/>
      <c r="X286" s="826"/>
    </row>
    <row r="287" spans="1:24" ht="27" customHeight="1" thickBot="1" x14ac:dyDescent="0.2">
      <c r="A287" s="176"/>
      <c r="B287" s="918"/>
      <c r="C287" s="935"/>
      <c r="D287" s="80"/>
      <c r="E287" s="956" t="s">
        <v>165</v>
      </c>
      <c r="F287" s="1447" t="s">
        <v>1192</v>
      </c>
      <c r="G287" s="1447"/>
      <c r="H287" s="1447"/>
      <c r="I287" s="1447"/>
      <c r="J287" s="1447"/>
      <c r="K287" s="1447"/>
      <c r="L287" s="1447"/>
      <c r="M287" s="117" t="s">
        <v>123</v>
      </c>
      <c r="N287" s="7" t="s">
        <v>1891</v>
      </c>
      <c r="O287" s="153" t="s">
        <v>431</v>
      </c>
      <c r="P287" s="343">
        <v>355</v>
      </c>
      <c r="Q287" s="344" t="str">
        <f t="shared" si="24"/>
        <v>✔</v>
      </c>
      <c r="R287" s="352"/>
      <c r="S287" s="344" t="str">
        <f t="shared" si="25"/>
        <v>○</v>
      </c>
      <c r="T287" s="212"/>
      <c r="U287" s="1256"/>
      <c r="W287" s="82"/>
      <c r="X287" s="826"/>
    </row>
    <row r="288" spans="1:24" ht="13.5" customHeight="1" thickBot="1" x14ac:dyDescent="0.2">
      <c r="A288" s="176"/>
      <c r="B288" s="918"/>
      <c r="C288" s="935"/>
      <c r="D288" s="80"/>
      <c r="E288" s="956" t="s">
        <v>85</v>
      </c>
      <c r="F288" s="1447" t="s">
        <v>57</v>
      </c>
      <c r="G288" s="1447"/>
      <c r="H288" s="1447"/>
      <c r="I288" s="1447"/>
      <c r="J288" s="1447"/>
      <c r="K288" s="1447"/>
      <c r="L288" s="1447"/>
      <c r="M288" s="117" t="s">
        <v>123</v>
      </c>
      <c r="N288" s="7" t="s">
        <v>1891</v>
      </c>
      <c r="O288" s="153" t="s">
        <v>431</v>
      </c>
      <c r="P288" s="343">
        <v>356</v>
      </c>
      <c r="Q288" s="344" t="str">
        <f t="shared" si="24"/>
        <v>✔</v>
      </c>
      <c r="R288" s="352"/>
      <c r="S288" s="344" t="str">
        <f t="shared" si="25"/>
        <v>○</v>
      </c>
      <c r="T288" s="212"/>
      <c r="U288" s="1256"/>
      <c r="W288" s="82"/>
      <c r="X288" s="826"/>
    </row>
    <row r="289" spans="1:24" ht="13.5" customHeight="1" thickBot="1" x14ac:dyDescent="0.2">
      <c r="A289" s="176"/>
      <c r="B289" s="918"/>
      <c r="C289" s="935"/>
      <c r="D289" s="80"/>
      <c r="E289" s="956" t="s">
        <v>86</v>
      </c>
      <c r="F289" s="1447" t="s">
        <v>1193</v>
      </c>
      <c r="G289" s="1447"/>
      <c r="H289" s="1447"/>
      <c r="I289" s="1447"/>
      <c r="J289" s="1447"/>
      <c r="K289" s="1447"/>
      <c r="L289" s="1447"/>
      <c r="M289" s="103" t="s">
        <v>123</v>
      </c>
      <c r="N289" s="8" t="s">
        <v>1891</v>
      </c>
      <c r="O289" s="346" t="s">
        <v>431</v>
      </c>
      <c r="P289" s="343">
        <v>357</v>
      </c>
      <c r="Q289" s="344" t="str">
        <f t="shared" si="24"/>
        <v>✔</v>
      </c>
      <c r="R289" s="352"/>
      <c r="S289" s="344" t="str">
        <f t="shared" si="25"/>
        <v>○</v>
      </c>
      <c r="T289" s="212"/>
      <c r="U289" s="1256"/>
      <c r="W289" s="82"/>
      <c r="X289" s="826"/>
    </row>
    <row r="290" spans="1:24" ht="27" customHeight="1" thickBot="1" x14ac:dyDescent="0.2">
      <c r="A290" s="176"/>
      <c r="B290" s="918"/>
      <c r="C290" s="935"/>
      <c r="D290" s="80"/>
      <c r="E290" s="1134" t="s">
        <v>706</v>
      </c>
      <c r="F290" s="1451" t="s">
        <v>1524</v>
      </c>
      <c r="G290" s="1451"/>
      <c r="H290" s="1451"/>
      <c r="I290" s="1451"/>
      <c r="J290" s="1451"/>
      <c r="K290" s="1451"/>
      <c r="L290" s="1451"/>
      <c r="M290" s="1104" t="s">
        <v>33</v>
      </c>
      <c r="N290" s="976" t="s">
        <v>1930</v>
      </c>
      <c r="O290" s="1135" t="s">
        <v>1480</v>
      </c>
      <c r="P290" s="343">
        <v>358</v>
      </c>
      <c r="Q290" s="344" t="str">
        <f t="shared" si="24"/>
        <v>✔</v>
      </c>
      <c r="R290" s="352"/>
      <c r="S290" s="344" t="str">
        <f>IF(N290="","",IF(OR(N290="自施設で対応",N290="適切な機関に紹介"),"○","×"))</f>
        <v>○</v>
      </c>
      <c r="T290" s="212"/>
      <c r="U290" s="1256"/>
      <c r="W290" s="82"/>
      <c r="X290" s="826"/>
    </row>
    <row r="291" spans="1:24" ht="27" customHeight="1" thickBot="1" x14ac:dyDescent="0.2">
      <c r="A291" s="176"/>
      <c r="B291" s="918"/>
      <c r="C291" s="935"/>
      <c r="D291" s="80"/>
      <c r="E291" s="1134" t="s">
        <v>1371</v>
      </c>
      <c r="F291" s="1451" t="s">
        <v>1525</v>
      </c>
      <c r="G291" s="1451"/>
      <c r="H291" s="1451"/>
      <c r="I291" s="1451"/>
      <c r="J291" s="1451"/>
      <c r="K291" s="1451"/>
      <c r="L291" s="1451"/>
      <c r="M291" s="1104" t="s">
        <v>33</v>
      </c>
      <c r="N291" s="976" t="s">
        <v>1930</v>
      </c>
      <c r="O291" s="1135" t="s">
        <v>1480</v>
      </c>
      <c r="P291" s="343">
        <v>359</v>
      </c>
      <c r="Q291" s="344" t="str">
        <f t="shared" si="24"/>
        <v>✔</v>
      </c>
      <c r="R291" s="352"/>
      <c r="S291" s="344" t="str">
        <f>IF(N291="","",IF(OR(N291="自施設で対応",N291="適切な機関に紹介"),"○","×"))</f>
        <v>○</v>
      </c>
      <c r="T291" s="212"/>
      <c r="U291" s="1256"/>
      <c r="W291" s="82"/>
      <c r="X291" s="826"/>
    </row>
    <row r="292" spans="1:24" ht="27" customHeight="1" thickBot="1" x14ac:dyDescent="0.2">
      <c r="A292" s="176"/>
      <c r="B292" s="918"/>
      <c r="C292" s="935"/>
      <c r="D292" s="80"/>
      <c r="E292" s="1134" t="s">
        <v>87</v>
      </c>
      <c r="F292" s="1451" t="s">
        <v>1527</v>
      </c>
      <c r="G292" s="1451"/>
      <c r="H292" s="1451"/>
      <c r="I292" s="1451"/>
      <c r="J292" s="1451"/>
      <c r="K292" s="1451"/>
      <c r="L292" s="1451"/>
      <c r="M292" s="1104" t="s">
        <v>33</v>
      </c>
      <c r="N292" s="976" t="s">
        <v>1930</v>
      </c>
      <c r="O292" s="1135" t="s">
        <v>1480</v>
      </c>
      <c r="P292" s="343">
        <v>360</v>
      </c>
      <c r="Q292" s="344" t="str">
        <f t="shared" si="24"/>
        <v>✔</v>
      </c>
      <c r="R292" s="352"/>
      <c r="S292" s="344" t="str">
        <f>IF(N292="","",IF(OR(N292="自施設で対応",N292="適切な機関に紹介"),"○","×"))</f>
        <v>○</v>
      </c>
      <c r="T292" s="212"/>
      <c r="U292" s="1256"/>
      <c r="W292" s="82"/>
      <c r="X292" s="826"/>
    </row>
    <row r="293" spans="1:24" ht="27" customHeight="1" thickBot="1" x14ac:dyDescent="0.2">
      <c r="A293" s="176"/>
      <c r="B293" s="918"/>
      <c r="C293" s="935"/>
      <c r="D293" s="80"/>
      <c r="E293" s="1134" t="s">
        <v>1372</v>
      </c>
      <c r="F293" s="1451" t="s">
        <v>1526</v>
      </c>
      <c r="G293" s="1451"/>
      <c r="H293" s="1451"/>
      <c r="I293" s="1451"/>
      <c r="J293" s="1451"/>
      <c r="K293" s="1451"/>
      <c r="L293" s="1451"/>
      <c r="M293" s="1104" t="s">
        <v>33</v>
      </c>
      <c r="N293" s="976" t="s">
        <v>1930</v>
      </c>
      <c r="O293" s="1135" t="s">
        <v>1480</v>
      </c>
      <c r="P293" s="343">
        <v>361</v>
      </c>
      <c r="Q293" s="344" t="str">
        <f t="shared" si="24"/>
        <v>✔</v>
      </c>
      <c r="R293" s="352"/>
      <c r="S293" s="344" t="str">
        <f>IF(N293="","",IF(OR(N293="自施設で対応",N293="適切な機関に紹介"),"○","×"))</f>
        <v>○</v>
      </c>
      <c r="T293" s="212"/>
      <c r="U293" s="1256"/>
      <c r="W293" s="82"/>
      <c r="X293" s="826"/>
    </row>
    <row r="294" spans="1:24" ht="27" customHeight="1" thickBot="1" x14ac:dyDescent="0.2">
      <c r="A294" s="176"/>
      <c r="B294" s="918"/>
      <c r="C294" s="935"/>
      <c r="D294" s="80"/>
      <c r="E294" s="1134" t="s">
        <v>1373</v>
      </c>
      <c r="F294" s="1451" t="s">
        <v>1528</v>
      </c>
      <c r="G294" s="1451"/>
      <c r="H294" s="1451"/>
      <c r="I294" s="1451"/>
      <c r="J294" s="1451"/>
      <c r="K294" s="1451"/>
      <c r="L294" s="1451"/>
      <c r="M294" s="1104" t="s">
        <v>33</v>
      </c>
      <c r="N294" s="976" t="s">
        <v>1931</v>
      </c>
      <c r="O294" s="1135" t="s">
        <v>1480</v>
      </c>
      <c r="P294" s="343">
        <v>362</v>
      </c>
      <c r="Q294" s="344" t="str">
        <f t="shared" si="24"/>
        <v>✔</v>
      </c>
      <c r="R294" s="352"/>
      <c r="S294" s="344" t="str">
        <f>IF(N294="","",IF(OR(N294="自施設で対応",N294="適切な機関に紹介"),"○","×"))</f>
        <v>○</v>
      </c>
      <c r="T294" s="212"/>
      <c r="U294" s="1256"/>
      <c r="W294" s="82"/>
    </row>
    <row r="295" spans="1:24" ht="18.75" customHeight="1" thickBot="1" x14ac:dyDescent="0.2">
      <c r="A295" s="1052"/>
      <c r="B295" s="935"/>
      <c r="C295" s="955" t="s">
        <v>407</v>
      </c>
      <c r="D295" s="955"/>
      <c r="E295" s="955"/>
      <c r="F295" s="178"/>
      <c r="G295" s="178"/>
      <c r="H295" s="169"/>
      <c r="I295" s="169"/>
      <c r="J295" s="169"/>
      <c r="K295" s="169"/>
      <c r="L295" s="717"/>
      <c r="M295" s="93"/>
      <c r="N295" s="374"/>
      <c r="O295" s="94"/>
      <c r="P295" s="343">
        <v>363</v>
      </c>
      <c r="S295" s="352"/>
      <c r="T295" s="212"/>
      <c r="U295" s="1256"/>
      <c r="W295" s="82"/>
    </row>
    <row r="296" spans="1:24" ht="18.75" customHeight="1" thickBot="1" x14ac:dyDescent="0.2">
      <c r="A296" s="176"/>
      <c r="B296" s="935"/>
      <c r="C296" s="80"/>
      <c r="D296" s="961" t="s">
        <v>168</v>
      </c>
      <c r="E296" s="1447" t="s">
        <v>707</v>
      </c>
      <c r="F296" s="1447"/>
      <c r="G296" s="1447"/>
      <c r="H296" s="1447"/>
      <c r="I296" s="1447"/>
      <c r="J296" s="1447"/>
      <c r="K296" s="1447"/>
      <c r="L296" s="1447"/>
      <c r="M296" s="117" t="s">
        <v>123</v>
      </c>
      <c r="N296" s="7" t="s">
        <v>1891</v>
      </c>
      <c r="O296" s="153" t="s">
        <v>431</v>
      </c>
      <c r="P296" s="343">
        <v>364</v>
      </c>
      <c r="Q29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296="","未入力あり","✔"),""))</f>
        <v>✔</v>
      </c>
      <c r="R296" s="352"/>
      <c r="S296" s="344" t="str">
        <f>IF(N296="","",IF(N296="はい","○","×"))</f>
        <v>○</v>
      </c>
      <c r="T296" s="212"/>
      <c r="U296" s="1256"/>
      <c r="W296" s="82"/>
    </row>
    <row r="297" spans="1:24" ht="27" customHeight="1" thickBot="1" x14ac:dyDescent="0.2">
      <c r="A297" s="176"/>
      <c r="B297" s="935"/>
      <c r="C297" s="80"/>
      <c r="D297" s="917" t="s">
        <v>128</v>
      </c>
      <c r="E297" s="1451" t="s">
        <v>1481</v>
      </c>
      <c r="F297" s="1451"/>
      <c r="G297" s="1451"/>
      <c r="H297" s="1451"/>
      <c r="I297" s="1451"/>
      <c r="J297" s="1451"/>
      <c r="K297" s="1451"/>
      <c r="L297" s="1451"/>
      <c r="M297" s="103" t="s">
        <v>33</v>
      </c>
      <c r="N297" s="7" t="s">
        <v>1891</v>
      </c>
      <c r="O297" s="356" t="s">
        <v>431</v>
      </c>
      <c r="P297" s="343">
        <v>365</v>
      </c>
      <c r="Q29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297="","未入力あり","✔"),""))</f>
        <v>✔</v>
      </c>
      <c r="R297" s="352"/>
      <c r="S297" s="344" t="str">
        <f>IF(N297="","",IF(N297="はい","○","×"))</f>
        <v>○</v>
      </c>
      <c r="T297" s="212"/>
      <c r="U297" s="1256"/>
      <c r="W297" s="82"/>
    </row>
    <row r="298" spans="1:24" ht="12.75" customHeight="1" thickBot="1" x14ac:dyDescent="0.2">
      <c r="A298" s="176"/>
      <c r="B298" s="935"/>
      <c r="C298" s="80"/>
      <c r="D298" s="917" t="s">
        <v>708</v>
      </c>
      <c r="E298" s="1451" t="s">
        <v>1482</v>
      </c>
      <c r="F298" s="1451"/>
      <c r="G298" s="1451"/>
      <c r="H298" s="1451"/>
      <c r="I298" s="1451"/>
      <c r="J298" s="1451"/>
      <c r="K298" s="1451"/>
      <c r="L298" s="1474"/>
      <c r="M298" s="117" t="s">
        <v>1248</v>
      </c>
      <c r="N298" s="327">
        <v>2</v>
      </c>
      <c r="O298" s="977" t="s">
        <v>1533</v>
      </c>
      <c r="P298" s="343">
        <v>366</v>
      </c>
      <c r="Q29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298="","未入力あり","✔"),""))</f>
        <v>✔</v>
      </c>
      <c r="R298" s="352"/>
      <c r="S298" s="344" t="str">
        <f>IF(N298="","",IF(N298&gt;=1,"○","×"))</f>
        <v>○</v>
      </c>
      <c r="T298" s="212"/>
      <c r="U298" s="1256"/>
      <c r="W298" s="82"/>
    </row>
    <row r="299" spans="1:24" ht="14.25" customHeight="1" thickBot="1" x14ac:dyDescent="0.2">
      <c r="A299" s="176"/>
      <c r="B299" s="935"/>
      <c r="C299" s="80"/>
      <c r="D299" s="918"/>
      <c r="E299" s="911"/>
      <c r="F299" s="1446" t="s">
        <v>709</v>
      </c>
      <c r="G299" s="1447"/>
      <c r="H299" s="1447"/>
      <c r="I299" s="1447"/>
      <c r="J299" s="1447"/>
      <c r="K299" s="1447"/>
      <c r="L299" s="1448"/>
      <c r="M299" s="707" t="s">
        <v>123</v>
      </c>
      <c r="N299" s="7" t="s">
        <v>1891</v>
      </c>
      <c r="O299" s="153" t="s">
        <v>431</v>
      </c>
      <c r="P299" s="343">
        <v>367</v>
      </c>
      <c r="Q29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299="","未入力あり","✔"),""))</f>
        <v>✔</v>
      </c>
      <c r="R299" s="352"/>
      <c r="S299" s="344" t="str">
        <f>IF(N299="","",IF(N299="はい","○","×"))</f>
        <v>○</v>
      </c>
      <c r="T299" s="212"/>
      <c r="U299" s="1256"/>
      <c r="W299" s="82"/>
    </row>
    <row r="300" spans="1:24" ht="14.25" customHeight="1" thickBot="1" x14ac:dyDescent="0.2">
      <c r="A300" s="176"/>
      <c r="B300" s="935"/>
      <c r="C300" s="80"/>
      <c r="D300" s="919"/>
      <c r="E300" s="912"/>
      <c r="F300" s="1446" t="s">
        <v>1773</v>
      </c>
      <c r="G300" s="1447"/>
      <c r="H300" s="1447"/>
      <c r="I300" s="1447"/>
      <c r="J300" s="1447"/>
      <c r="K300" s="1447"/>
      <c r="L300" s="1448"/>
      <c r="M300" s="112" t="s">
        <v>898</v>
      </c>
      <c r="N300" s="1295" t="s">
        <v>247</v>
      </c>
      <c r="O300" s="356"/>
      <c r="P300" s="343">
        <v>368</v>
      </c>
      <c r="Q300" s="394"/>
      <c r="R300" s="352"/>
      <c r="S300" s="352"/>
      <c r="T300" s="212"/>
      <c r="U300" s="1256"/>
      <c r="W300" s="82"/>
    </row>
    <row r="301" spans="1:24" ht="14.25" customHeight="1" thickBot="1" x14ac:dyDescent="0.2">
      <c r="A301" s="176"/>
      <c r="B301" s="935"/>
      <c r="C301" s="80"/>
      <c r="D301" s="961" t="s">
        <v>108</v>
      </c>
      <c r="E301" s="1447" t="s">
        <v>711</v>
      </c>
      <c r="F301" s="1447"/>
      <c r="G301" s="1447"/>
      <c r="H301" s="1447"/>
      <c r="I301" s="1447"/>
      <c r="J301" s="1447"/>
      <c r="K301" s="1447"/>
      <c r="L301" s="1448"/>
      <c r="M301" s="708" t="s">
        <v>33</v>
      </c>
      <c r="N301" s="7" t="s">
        <v>1891</v>
      </c>
      <c r="O301" s="356" t="s">
        <v>431</v>
      </c>
      <c r="P301" s="343">
        <v>369</v>
      </c>
      <c r="Q301" s="344" t="str">
        <f t="shared" ref="Q301:Q308" si="26">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301="","未入力あり","✔"),""))</f>
        <v>✔</v>
      </c>
      <c r="R301" s="352"/>
      <c r="S301" s="344" t="str">
        <f t="shared" ref="S301:S310" si="27">IF(N301="","",IF(N301="はい","○","×"))</f>
        <v>○</v>
      </c>
      <c r="T301" s="212"/>
      <c r="U301" s="1256"/>
      <c r="W301" s="82"/>
    </row>
    <row r="302" spans="1:24" ht="14.25" customHeight="1" thickBot="1" x14ac:dyDescent="0.2">
      <c r="A302" s="176"/>
      <c r="B302" s="935"/>
      <c r="C302" s="80"/>
      <c r="D302" s="961" t="s">
        <v>182</v>
      </c>
      <c r="E302" s="1447" t="s">
        <v>1374</v>
      </c>
      <c r="F302" s="1447"/>
      <c r="G302" s="1447"/>
      <c r="H302" s="1447"/>
      <c r="I302" s="1447"/>
      <c r="J302" s="1447"/>
      <c r="K302" s="1447"/>
      <c r="L302" s="1448"/>
      <c r="M302" s="708" t="s">
        <v>33</v>
      </c>
      <c r="N302" s="7" t="s">
        <v>1891</v>
      </c>
      <c r="O302" s="356" t="s">
        <v>431</v>
      </c>
      <c r="P302" s="343">
        <v>370</v>
      </c>
      <c r="Q302" s="344" t="str">
        <f t="shared" si="26"/>
        <v>✔</v>
      </c>
      <c r="R302" s="352"/>
      <c r="S302" s="344" t="str">
        <f t="shared" si="27"/>
        <v>○</v>
      </c>
      <c r="T302" s="212"/>
      <c r="U302" s="1256"/>
      <c r="W302" s="82"/>
    </row>
    <row r="303" spans="1:24" ht="20.25" customHeight="1" thickBot="1" x14ac:dyDescent="0.2">
      <c r="A303" s="176"/>
      <c r="B303" s="935"/>
      <c r="C303" s="80"/>
      <c r="D303" s="961" t="s">
        <v>1375</v>
      </c>
      <c r="E303" s="1447" t="s">
        <v>1376</v>
      </c>
      <c r="F303" s="1447"/>
      <c r="G303" s="1447"/>
      <c r="H303" s="1447"/>
      <c r="I303" s="1447"/>
      <c r="J303" s="1447"/>
      <c r="K303" s="1447"/>
      <c r="L303" s="1448"/>
      <c r="M303" s="707" t="s">
        <v>123</v>
      </c>
      <c r="N303" s="7" t="s">
        <v>1891</v>
      </c>
      <c r="O303" s="356" t="s">
        <v>431</v>
      </c>
      <c r="P303" s="343">
        <v>371</v>
      </c>
      <c r="Q303" s="344" t="str">
        <f t="shared" si="26"/>
        <v>✔</v>
      </c>
      <c r="R303" s="352"/>
      <c r="S303" s="344" t="str">
        <f t="shared" si="27"/>
        <v>○</v>
      </c>
      <c r="T303" s="212"/>
      <c r="U303" s="1256"/>
      <c r="W303" s="82"/>
    </row>
    <row r="304" spans="1:24" ht="13.5" customHeight="1" thickBot="1" x14ac:dyDescent="0.2">
      <c r="A304" s="176"/>
      <c r="B304" s="935"/>
      <c r="C304" s="80"/>
      <c r="D304" s="961" t="s">
        <v>53</v>
      </c>
      <c r="E304" s="1447" t="s">
        <v>1377</v>
      </c>
      <c r="F304" s="1447"/>
      <c r="G304" s="1447"/>
      <c r="H304" s="1447"/>
      <c r="I304" s="1447"/>
      <c r="J304" s="1447"/>
      <c r="K304" s="1447"/>
      <c r="L304" s="1448"/>
      <c r="M304" s="707" t="s">
        <v>856</v>
      </c>
      <c r="N304" s="9" t="s">
        <v>1891</v>
      </c>
      <c r="O304" s="366" t="s">
        <v>431</v>
      </c>
      <c r="P304" s="343">
        <v>372</v>
      </c>
      <c r="Q304" s="344" t="str">
        <f t="shared" si="26"/>
        <v>✔</v>
      </c>
      <c r="R304" s="352"/>
      <c r="S304" s="344" t="str">
        <f t="shared" si="27"/>
        <v>○</v>
      </c>
      <c r="T304" s="212"/>
      <c r="U304" s="1256"/>
      <c r="W304" s="82"/>
    </row>
    <row r="305" spans="1:23" ht="13.5" customHeight="1" thickBot="1" x14ac:dyDescent="0.2">
      <c r="A305" s="176"/>
      <c r="B305" s="935"/>
      <c r="C305" s="80"/>
      <c r="D305" s="961" t="s">
        <v>1378</v>
      </c>
      <c r="E305" s="1447" t="s">
        <v>1379</v>
      </c>
      <c r="F305" s="1447"/>
      <c r="G305" s="1447"/>
      <c r="H305" s="1447"/>
      <c r="I305" s="1447"/>
      <c r="J305" s="1447"/>
      <c r="K305" s="1447"/>
      <c r="L305" s="1448"/>
      <c r="M305" s="707" t="s">
        <v>123</v>
      </c>
      <c r="N305" s="9" t="s">
        <v>1891</v>
      </c>
      <c r="O305" s="366" t="s">
        <v>431</v>
      </c>
      <c r="P305" s="343">
        <v>373</v>
      </c>
      <c r="Q305" s="344" t="str">
        <f t="shared" si="26"/>
        <v>✔</v>
      </c>
      <c r="R305" s="352"/>
      <c r="S305" s="344" t="str">
        <f t="shared" si="27"/>
        <v>○</v>
      </c>
      <c r="T305" s="212"/>
      <c r="U305" s="1256"/>
      <c r="W305" s="82"/>
    </row>
    <row r="306" spans="1:23" ht="20.25" customHeight="1" thickBot="1" x14ac:dyDescent="0.2">
      <c r="A306" s="176"/>
      <c r="B306" s="935"/>
      <c r="C306" s="935"/>
      <c r="D306" s="961" t="s">
        <v>292</v>
      </c>
      <c r="E306" s="1447" t="s">
        <v>1689</v>
      </c>
      <c r="F306" s="1447"/>
      <c r="G306" s="1447"/>
      <c r="H306" s="1447"/>
      <c r="I306" s="1447"/>
      <c r="J306" s="1447"/>
      <c r="K306" s="1447"/>
      <c r="L306" s="1448"/>
      <c r="M306" s="112" t="s">
        <v>42</v>
      </c>
      <c r="N306" s="7" t="s">
        <v>1892</v>
      </c>
      <c r="O306" s="356" t="s">
        <v>431</v>
      </c>
      <c r="P306" s="343">
        <v>374</v>
      </c>
      <c r="Q306" s="344" t="str">
        <f t="shared" si="26"/>
        <v>✔</v>
      </c>
      <c r="R306" s="352"/>
      <c r="S306" s="344" t="str">
        <f>IF(N306="","",IF(N306="はい","○","×"))</f>
        <v>×</v>
      </c>
      <c r="T306" s="212"/>
      <c r="U306" s="1256"/>
      <c r="W306" s="82"/>
    </row>
    <row r="307" spans="1:23" ht="13.5" customHeight="1" thickBot="1" x14ac:dyDescent="0.2">
      <c r="A307" s="176"/>
      <c r="B307" s="935"/>
      <c r="C307" s="80"/>
      <c r="D307" s="961" t="s">
        <v>293</v>
      </c>
      <c r="E307" s="1447" t="s">
        <v>1690</v>
      </c>
      <c r="F307" s="1447"/>
      <c r="G307" s="1447"/>
      <c r="H307" s="1447"/>
      <c r="I307" s="1447"/>
      <c r="J307" s="1447"/>
      <c r="K307" s="1447"/>
      <c r="L307" s="1448"/>
      <c r="M307" s="112" t="s">
        <v>42</v>
      </c>
      <c r="N307" s="9" t="s">
        <v>1891</v>
      </c>
      <c r="O307" s="366" t="s">
        <v>431</v>
      </c>
      <c r="P307" s="343">
        <v>375</v>
      </c>
      <c r="Q307" s="344" t="str">
        <f t="shared" si="26"/>
        <v>✔</v>
      </c>
      <c r="R307" s="352"/>
      <c r="S307" s="344" t="str">
        <f>IF(N307="","",IF(N307="はい","○","×"))</f>
        <v>○</v>
      </c>
      <c r="T307" s="212"/>
      <c r="U307" s="1256"/>
      <c r="W307" s="82"/>
    </row>
    <row r="308" spans="1:23" ht="13.5" customHeight="1" thickBot="1" x14ac:dyDescent="0.2">
      <c r="A308" s="176"/>
      <c r="B308" s="935"/>
      <c r="C308" s="90"/>
      <c r="D308" s="961" t="s">
        <v>1688</v>
      </c>
      <c r="E308" s="1447" t="s">
        <v>1691</v>
      </c>
      <c r="F308" s="1447"/>
      <c r="G308" s="1447"/>
      <c r="H308" s="1447"/>
      <c r="I308" s="1447"/>
      <c r="J308" s="1447"/>
      <c r="K308" s="1447"/>
      <c r="L308" s="1448"/>
      <c r="M308" s="112" t="s">
        <v>42</v>
      </c>
      <c r="N308" s="9" t="s">
        <v>1891</v>
      </c>
      <c r="O308" s="366" t="s">
        <v>431</v>
      </c>
      <c r="P308" s="343">
        <v>376</v>
      </c>
      <c r="Q308" s="344" t="str">
        <f t="shared" si="26"/>
        <v>✔</v>
      </c>
      <c r="R308" s="352"/>
      <c r="S308" s="344" t="str">
        <f>IF(N308="","",IF(N308="はい","○","×"))</f>
        <v>○</v>
      </c>
      <c r="T308" s="212"/>
      <c r="U308" s="1256"/>
      <c r="W308" s="82"/>
    </row>
    <row r="309" spans="1:23" ht="13.5" customHeight="1" thickBot="1" x14ac:dyDescent="0.2">
      <c r="A309" s="1052"/>
      <c r="B309" s="1045"/>
      <c r="C309" s="957" t="s">
        <v>1242</v>
      </c>
      <c r="D309" s="957"/>
      <c r="E309" s="957"/>
      <c r="F309" s="817"/>
      <c r="G309" s="817"/>
      <c r="H309" s="818"/>
      <c r="I309" s="169"/>
      <c r="J309" s="169"/>
      <c r="K309" s="169"/>
      <c r="L309" s="717"/>
      <c r="M309" s="93"/>
      <c r="N309" s="115"/>
      <c r="O309" s="94"/>
      <c r="P309" s="343">
        <v>377</v>
      </c>
      <c r="S309" s="352"/>
      <c r="T309" s="212"/>
      <c r="U309" s="1256"/>
      <c r="W309" s="82"/>
    </row>
    <row r="310" spans="1:23" ht="13.5" customHeight="1" thickBot="1" x14ac:dyDescent="0.2">
      <c r="A310" s="176"/>
      <c r="B310" s="935"/>
      <c r="C310" s="80"/>
      <c r="D310" s="917" t="s">
        <v>168</v>
      </c>
      <c r="E310" s="1458" t="s">
        <v>1483</v>
      </c>
      <c r="F310" s="1458"/>
      <c r="G310" s="1458"/>
      <c r="H310" s="1458"/>
      <c r="I310" s="1458"/>
      <c r="J310" s="1458"/>
      <c r="K310" s="1458"/>
      <c r="L310" s="1459"/>
      <c r="M310" s="712" t="str">
        <f>IF(N309="いいえ","-","A")</f>
        <v>A</v>
      </c>
      <c r="N310" s="7" t="s">
        <v>1891</v>
      </c>
      <c r="O310" s="191" t="s">
        <v>431</v>
      </c>
      <c r="P310" s="343">
        <v>378</v>
      </c>
      <c r="Q310" s="344" t="str">
        <f t="shared" ref="Q310:Q322" si="28">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310="","未入力あり","✔"),""))</f>
        <v>✔</v>
      </c>
      <c r="R310" s="352"/>
      <c r="S310" s="344" t="str">
        <f t="shared" si="27"/>
        <v>○</v>
      </c>
      <c r="T310" s="212"/>
      <c r="U310" s="1256"/>
      <c r="W310" s="82"/>
    </row>
    <row r="311" spans="1:23" ht="13.5" customHeight="1" thickBot="1" x14ac:dyDescent="0.2">
      <c r="A311" s="176"/>
      <c r="B311" s="935"/>
      <c r="C311" s="80"/>
      <c r="D311" s="918"/>
      <c r="E311" s="911"/>
      <c r="F311" s="1470" t="s">
        <v>1636</v>
      </c>
      <c r="G311" s="1452"/>
      <c r="H311" s="1452"/>
      <c r="I311" s="1452"/>
      <c r="J311" s="1452"/>
      <c r="K311" s="1452"/>
      <c r="L311" s="1456"/>
      <c r="M311" s="706" t="s">
        <v>42</v>
      </c>
      <c r="N311" s="9" t="s">
        <v>1891</v>
      </c>
      <c r="O311" s="191" t="s">
        <v>431</v>
      </c>
      <c r="P311" s="343">
        <v>380</v>
      </c>
      <c r="Q311" s="344" t="str">
        <f t="shared" si="28"/>
        <v>✔</v>
      </c>
      <c r="R311" s="352"/>
      <c r="S311" s="352"/>
      <c r="T311" s="212"/>
      <c r="U311" s="1256"/>
      <c r="W311" s="82"/>
    </row>
    <row r="312" spans="1:23" ht="35.450000000000003" customHeight="1" thickBot="1" x14ac:dyDescent="0.2">
      <c r="A312" s="176"/>
      <c r="B312" s="935"/>
      <c r="C312" s="80"/>
      <c r="D312" s="918"/>
      <c r="E312" s="911"/>
      <c r="F312" s="1031"/>
      <c r="G312" s="1457" t="s">
        <v>1637</v>
      </c>
      <c r="H312" s="1447"/>
      <c r="I312" s="1447"/>
      <c r="J312" s="1447"/>
      <c r="K312" s="1447"/>
      <c r="L312" s="1448"/>
      <c r="M312" s="712" t="str">
        <f>IF(N311="はい","A",(IF(N311="いいえ","-","A／-")))</f>
        <v>A</v>
      </c>
      <c r="N312" s="7" t="s">
        <v>1891</v>
      </c>
      <c r="O312" s="191" t="s">
        <v>1273</v>
      </c>
      <c r="P312" s="343">
        <v>381</v>
      </c>
      <c r="Q312" s="344" t="str">
        <f t="shared" si="28"/>
        <v>✔</v>
      </c>
      <c r="R312" s="352"/>
      <c r="S312" s="1091" t="str">
        <f>IF(AND(M312="A",N312="はい"),"○",IF(AND(M312="A",N312&lt;&gt;""),"×",""))</f>
        <v>○</v>
      </c>
      <c r="T312" s="212"/>
      <c r="U312" s="1256"/>
      <c r="W312" s="82"/>
    </row>
    <row r="313" spans="1:23" ht="13.5" customHeight="1" thickBot="1" x14ac:dyDescent="0.2">
      <c r="A313" s="176"/>
      <c r="B313" s="935"/>
      <c r="C313" s="80"/>
      <c r="D313" s="918"/>
      <c r="E313" s="911"/>
      <c r="F313" s="1470" t="s">
        <v>1634</v>
      </c>
      <c r="G313" s="1452"/>
      <c r="H313" s="1452"/>
      <c r="I313" s="1452"/>
      <c r="J313" s="1452"/>
      <c r="K313" s="1452"/>
      <c r="L313" s="1456"/>
      <c r="M313" s="706" t="s">
        <v>42</v>
      </c>
      <c r="N313" s="9" t="s">
        <v>1891</v>
      </c>
      <c r="O313" s="191" t="s">
        <v>431</v>
      </c>
      <c r="P313" s="343">
        <v>383</v>
      </c>
      <c r="Q313" s="344" t="str">
        <f t="shared" si="28"/>
        <v>✔</v>
      </c>
      <c r="R313" s="352"/>
      <c r="S313" s="352"/>
      <c r="T313" s="212"/>
      <c r="U313" s="1256"/>
      <c r="W313" s="82"/>
    </row>
    <row r="314" spans="1:23" ht="35.450000000000003" customHeight="1" thickBot="1" x14ac:dyDescent="0.2">
      <c r="A314" s="176"/>
      <c r="B314" s="935"/>
      <c r="C314" s="80"/>
      <c r="D314" s="918"/>
      <c r="E314" s="911"/>
      <c r="F314" s="1031"/>
      <c r="G314" s="1457" t="s">
        <v>1635</v>
      </c>
      <c r="H314" s="1447"/>
      <c r="I314" s="1447"/>
      <c r="J314" s="1447"/>
      <c r="K314" s="1447"/>
      <c r="L314" s="1448"/>
      <c r="M314" s="712" t="str">
        <f>IF(N313="はい","A",(IF(N313="いいえ","-","A／-")))</f>
        <v>A</v>
      </c>
      <c r="N314" s="7" t="s">
        <v>1891</v>
      </c>
      <c r="O314" s="191" t="s">
        <v>1297</v>
      </c>
      <c r="P314" s="343">
        <v>384</v>
      </c>
      <c r="Q314" s="344" t="str">
        <f t="shared" si="28"/>
        <v>✔</v>
      </c>
      <c r="R314" s="352"/>
      <c r="S314" s="1091" t="str">
        <f>IF(AND(M314="A",N314="はい"),"○",IF(AND(M314="A",N314&lt;&gt;""),"×",""))</f>
        <v>○</v>
      </c>
      <c r="T314" s="212"/>
      <c r="U314" s="1256"/>
      <c r="W314" s="82"/>
    </row>
    <row r="315" spans="1:23" ht="13.5" customHeight="1" thickBot="1" x14ac:dyDescent="0.2">
      <c r="A315" s="176"/>
      <c r="B315" s="935"/>
      <c r="C315" s="80"/>
      <c r="D315" s="918"/>
      <c r="E315" s="911"/>
      <c r="F315" s="1446" t="s">
        <v>75</v>
      </c>
      <c r="G315" s="1447"/>
      <c r="H315" s="1447"/>
      <c r="I315" s="1447"/>
      <c r="J315" s="1447"/>
      <c r="K315" s="1447"/>
      <c r="L315" s="1448"/>
      <c r="M315" s="707" t="s">
        <v>124</v>
      </c>
      <c r="N315" s="7" t="s">
        <v>1891</v>
      </c>
      <c r="O315" s="153" t="s">
        <v>431</v>
      </c>
      <c r="P315" s="343">
        <v>386</v>
      </c>
      <c r="Q315" s="344" t="str">
        <f t="shared" si="28"/>
        <v>✔</v>
      </c>
      <c r="R315" s="352"/>
      <c r="S315" s="352"/>
      <c r="T315" s="212"/>
      <c r="U315" s="1256"/>
      <c r="W315" s="82"/>
    </row>
    <row r="316" spans="1:23" ht="13.5" customHeight="1" thickBot="1" x14ac:dyDescent="0.2">
      <c r="A316" s="176"/>
      <c r="B316" s="935"/>
      <c r="C316" s="80"/>
      <c r="D316" s="917" t="s">
        <v>286</v>
      </c>
      <c r="E316" s="1458" t="s">
        <v>206</v>
      </c>
      <c r="F316" s="1458"/>
      <c r="G316" s="1458"/>
      <c r="H316" s="1458"/>
      <c r="I316" s="1458"/>
      <c r="J316" s="1458"/>
      <c r="K316" s="1458"/>
      <c r="L316" s="1459"/>
      <c r="M316" s="706" t="s">
        <v>123</v>
      </c>
      <c r="N316" s="7" t="s">
        <v>1891</v>
      </c>
      <c r="O316" s="153" t="s">
        <v>431</v>
      </c>
      <c r="P316" s="343">
        <v>387</v>
      </c>
      <c r="Q316" s="344" t="str">
        <f t="shared" si="28"/>
        <v>✔</v>
      </c>
      <c r="R316" s="352"/>
      <c r="S316" s="344" t="str">
        <f>IF(N316="","",IF(N316="はい","○","×"))</f>
        <v>○</v>
      </c>
      <c r="T316" s="212"/>
      <c r="U316" s="1256"/>
      <c r="W316" s="82"/>
    </row>
    <row r="317" spans="1:23" ht="13.5" customHeight="1" thickBot="1" x14ac:dyDescent="0.2">
      <c r="A317" s="176"/>
      <c r="B317" s="935"/>
      <c r="C317" s="80"/>
      <c r="D317" s="919"/>
      <c r="E317" s="1136"/>
      <c r="F317" s="1455" t="s">
        <v>157</v>
      </c>
      <c r="G317" s="1452"/>
      <c r="H317" s="1452"/>
      <c r="I317" s="1452"/>
      <c r="J317" s="1452"/>
      <c r="K317" s="1452"/>
      <c r="L317" s="1456"/>
      <c r="M317" s="706" t="s">
        <v>397</v>
      </c>
      <c r="N317" s="7" t="s">
        <v>1892</v>
      </c>
      <c r="O317" s="153" t="s">
        <v>431</v>
      </c>
      <c r="P317" s="343">
        <v>389</v>
      </c>
      <c r="Q317" s="344" t="str">
        <f t="shared" si="28"/>
        <v>✔</v>
      </c>
      <c r="R317" s="352"/>
      <c r="S317" s="352"/>
      <c r="T317" s="212"/>
      <c r="U317" s="1256"/>
      <c r="W317" s="82"/>
    </row>
    <row r="318" spans="1:23" ht="13.5" customHeight="1" thickBot="1" x14ac:dyDescent="0.2">
      <c r="A318" s="176"/>
      <c r="B318" s="935"/>
      <c r="C318" s="80"/>
      <c r="D318" s="917" t="s">
        <v>287</v>
      </c>
      <c r="E318" s="1451" t="s">
        <v>857</v>
      </c>
      <c r="F318" s="1451"/>
      <c r="G318" s="1451"/>
      <c r="H318" s="1451"/>
      <c r="I318" s="1451"/>
      <c r="J318" s="1451"/>
      <c r="K318" s="1451"/>
      <c r="L318" s="1474"/>
      <c r="M318" s="707" t="s">
        <v>123</v>
      </c>
      <c r="N318" s="7" t="s">
        <v>1891</v>
      </c>
      <c r="O318" s="153" t="s">
        <v>431</v>
      </c>
      <c r="P318" s="343">
        <v>390</v>
      </c>
      <c r="Q318" s="344" t="str">
        <f t="shared" si="28"/>
        <v>✔</v>
      </c>
      <c r="R318" s="352"/>
      <c r="S318" s="344" t="str">
        <f>IF(N318="","",IF(N318="はい","○","×"))</f>
        <v>○</v>
      </c>
      <c r="T318" s="212"/>
      <c r="U318" s="1256"/>
      <c r="W318" s="82"/>
    </row>
    <row r="319" spans="1:23" ht="36" customHeight="1" thickBot="1" x14ac:dyDescent="0.2">
      <c r="A319" s="176"/>
      <c r="B319" s="935"/>
      <c r="C319" s="80"/>
      <c r="D319" s="1137" t="s">
        <v>1450</v>
      </c>
      <c r="E319" s="1451" t="s">
        <v>1534</v>
      </c>
      <c r="F319" s="1451"/>
      <c r="G319" s="1451"/>
      <c r="H319" s="1451"/>
      <c r="I319" s="1451"/>
      <c r="J319" s="1451"/>
      <c r="K319" s="1451"/>
      <c r="L319" s="1474"/>
      <c r="M319" s="1138" t="str">
        <f>IF(N257="はい","A",IF(N257="いいえ","-","A／-"))</f>
        <v>-</v>
      </c>
      <c r="N319" s="7" t="s">
        <v>67</v>
      </c>
      <c r="O319" s="190" t="s">
        <v>1273</v>
      </c>
      <c r="P319" s="343">
        <v>392</v>
      </c>
      <c r="Q319" s="344" t="str">
        <f t="shared" si="28"/>
        <v>✔</v>
      </c>
      <c r="R319" s="352"/>
      <c r="S319" s="1091" t="str">
        <f>IF(AND(M319="A",N319="はい"),"○",IF(AND(M319="A",N319&lt;&gt;""),"×",""))</f>
        <v/>
      </c>
      <c r="T319" s="212"/>
      <c r="U319" s="1256"/>
      <c r="W319" s="82"/>
    </row>
    <row r="320" spans="1:23" ht="24" customHeight="1" thickBot="1" x14ac:dyDescent="0.2">
      <c r="A320" s="176"/>
      <c r="B320" s="935"/>
      <c r="C320" s="80"/>
      <c r="D320" s="917" t="s">
        <v>182</v>
      </c>
      <c r="E320" s="1459" t="s">
        <v>1334</v>
      </c>
      <c r="F320" s="1484"/>
      <c r="G320" s="1484"/>
      <c r="H320" s="1484"/>
      <c r="I320" s="1484"/>
      <c r="J320" s="1484"/>
      <c r="K320" s="1484"/>
      <c r="L320" s="1484"/>
      <c r="M320" s="706" t="s">
        <v>34</v>
      </c>
      <c r="N320" s="7" t="s">
        <v>1891</v>
      </c>
      <c r="O320" s="190" t="s">
        <v>431</v>
      </c>
      <c r="P320" s="343">
        <v>394</v>
      </c>
      <c r="Q320" s="344" t="str">
        <f t="shared" si="28"/>
        <v>✔</v>
      </c>
      <c r="R320" s="352"/>
      <c r="S320" s="344" t="str">
        <f>IF(N320="","",IF(N320="はい","○","×"))</f>
        <v>○</v>
      </c>
      <c r="T320" s="212"/>
      <c r="U320" s="1256"/>
      <c r="W320" s="82"/>
    </row>
    <row r="321" spans="1:24" ht="31.9" customHeight="1" thickBot="1" x14ac:dyDescent="0.2">
      <c r="A321" s="176"/>
      <c r="B321" s="935"/>
      <c r="C321" s="80"/>
      <c r="D321" s="918"/>
      <c r="E321" s="911"/>
      <c r="F321" s="1484" t="s">
        <v>1342</v>
      </c>
      <c r="G321" s="1484"/>
      <c r="H321" s="1484"/>
      <c r="I321" s="1484"/>
      <c r="J321" s="1484"/>
      <c r="K321" s="1484"/>
      <c r="L321" s="1484"/>
      <c r="M321" s="712" t="str">
        <f>IF(N320="はい","A",(IF(N320="いいえ","-","A／-")))</f>
        <v>A</v>
      </c>
      <c r="N321" s="7" t="s">
        <v>1891</v>
      </c>
      <c r="O321" s="190" t="s">
        <v>1297</v>
      </c>
      <c r="P321" s="343">
        <v>395</v>
      </c>
      <c r="Q321" s="344" t="str">
        <f t="shared" si="28"/>
        <v>✔</v>
      </c>
      <c r="R321" s="352"/>
      <c r="S321" s="1110" t="str">
        <f>IF(AND(M321="A",N321="はい"),"○",IF(AND(M321="A",N321&lt;&gt;""),"×",""))</f>
        <v>○</v>
      </c>
      <c r="T321" s="212"/>
      <c r="U321" s="1256"/>
      <c r="W321" s="82"/>
    </row>
    <row r="322" spans="1:24" ht="24" customHeight="1" thickBot="1" x14ac:dyDescent="0.2">
      <c r="A322" s="176"/>
      <c r="B322" s="936"/>
      <c r="C322" s="90"/>
      <c r="D322" s="919"/>
      <c r="E322" s="912"/>
      <c r="F322" s="1484" t="s">
        <v>1822</v>
      </c>
      <c r="G322" s="1484"/>
      <c r="H322" s="1484"/>
      <c r="I322" s="1484"/>
      <c r="J322" s="1484"/>
      <c r="K322" s="1484"/>
      <c r="L322" s="1484"/>
      <c r="M322" s="121" t="s">
        <v>496</v>
      </c>
      <c r="N322" s="327">
        <v>0</v>
      </c>
      <c r="O322" s="356" t="s">
        <v>495</v>
      </c>
      <c r="P322" s="343">
        <v>396</v>
      </c>
      <c r="Q322" s="344" t="str">
        <f t="shared" si="28"/>
        <v>✔</v>
      </c>
      <c r="R322" s="352"/>
      <c r="S322" s="352"/>
      <c r="T322" s="212"/>
      <c r="U322" s="1256"/>
      <c r="W322" s="82"/>
    </row>
    <row r="323" spans="1:24" ht="13.5" customHeight="1" thickBot="1" x14ac:dyDescent="0.2">
      <c r="A323" s="1052"/>
      <c r="B323" s="1038" t="s">
        <v>490</v>
      </c>
      <c r="C323" s="979"/>
      <c r="D323" s="979"/>
      <c r="E323" s="166"/>
      <c r="F323" s="166"/>
      <c r="G323" s="166"/>
      <c r="H323" s="167"/>
      <c r="I323" s="167"/>
      <c r="J323" s="167"/>
      <c r="K323" s="167"/>
      <c r="L323" s="716"/>
      <c r="M323" s="109"/>
      <c r="N323" s="109"/>
      <c r="O323" s="92"/>
      <c r="P323" s="343">
        <v>397</v>
      </c>
      <c r="S323" s="352"/>
      <c r="T323" s="212"/>
      <c r="U323" s="1256"/>
      <c r="W323" s="82"/>
    </row>
    <row r="324" spans="1:24" ht="13.5" customHeight="1" thickBot="1" x14ac:dyDescent="0.2">
      <c r="A324" s="176"/>
      <c r="B324" s="935"/>
      <c r="C324" s="1088" t="s">
        <v>316</v>
      </c>
      <c r="D324" s="1452" t="s">
        <v>1535</v>
      </c>
      <c r="E324" s="1452"/>
      <c r="F324" s="1452"/>
      <c r="G324" s="1452"/>
      <c r="H324" s="1452"/>
      <c r="I324" s="1452"/>
      <c r="J324" s="1452"/>
      <c r="K324" s="1452"/>
      <c r="L324" s="1452"/>
      <c r="M324" s="117" t="s">
        <v>123</v>
      </c>
      <c r="N324" s="7" t="s">
        <v>1891</v>
      </c>
      <c r="O324" s="153" t="s">
        <v>431</v>
      </c>
      <c r="P324" s="343">
        <v>398</v>
      </c>
      <c r="Q324" s="344" t="str">
        <f t="shared" ref="Q324:Q329" si="29">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324="","未入力あり","✔"),""))</f>
        <v>✔</v>
      </c>
      <c r="R324" s="352"/>
      <c r="S324" s="344" t="str">
        <f>IF(N324="","",IF(N324="はい","○","×"))</f>
        <v>○</v>
      </c>
      <c r="T324" s="212"/>
      <c r="U324" s="1256"/>
      <c r="W324" s="82"/>
    </row>
    <row r="325" spans="1:24" ht="13.5" customHeight="1" thickBot="1" x14ac:dyDescent="0.2">
      <c r="A325" s="176"/>
      <c r="B325" s="935"/>
      <c r="C325" s="1281"/>
      <c r="D325" s="1455" t="s">
        <v>1640</v>
      </c>
      <c r="E325" s="1452"/>
      <c r="F325" s="1452"/>
      <c r="G325" s="1452"/>
      <c r="H325" s="1452"/>
      <c r="I325" s="1452"/>
      <c r="J325" s="1452"/>
      <c r="K325" s="1452"/>
      <c r="L325" s="1456"/>
      <c r="M325" s="117" t="s">
        <v>42</v>
      </c>
      <c r="N325" s="1453" t="s">
        <v>1923</v>
      </c>
      <c r="O325" s="1454"/>
      <c r="P325" s="343">
        <v>399</v>
      </c>
      <c r="Q325" s="344" t="str">
        <f t="shared" si="29"/>
        <v>✔</v>
      </c>
      <c r="R325" s="352"/>
      <c r="S325" s="352"/>
      <c r="T325" s="212"/>
      <c r="U325" s="1256"/>
      <c r="W325" s="82"/>
    </row>
    <row r="326" spans="1:24" ht="24" customHeight="1" thickBot="1" x14ac:dyDescent="0.2">
      <c r="A326" s="176"/>
      <c r="B326" s="935"/>
      <c r="C326" s="1088" t="s">
        <v>114</v>
      </c>
      <c r="D326" s="1452" t="s">
        <v>1536</v>
      </c>
      <c r="E326" s="1452"/>
      <c r="F326" s="1452"/>
      <c r="G326" s="1452"/>
      <c r="H326" s="1452"/>
      <c r="I326" s="1452"/>
      <c r="J326" s="1452"/>
      <c r="K326" s="1452"/>
      <c r="L326" s="1452"/>
      <c r="M326" s="117" t="s">
        <v>124</v>
      </c>
      <c r="N326" s="9" t="s">
        <v>1891</v>
      </c>
      <c r="O326" s="353" t="s">
        <v>1602</v>
      </c>
      <c r="P326" s="343">
        <v>400</v>
      </c>
      <c r="Q326" s="344" t="str">
        <f t="shared" si="29"/>
        <v>✔</v>
      </c>
      <c r="R326" s="352"/>
      <c r="S326" s="352"/>
      <c r="T326" s="212"/>
      <c r="U326" s="1256"/>
      <c r="W326" s="82"/>
    </row>
    <row r="327" spans="1:24" ht="13.5" customHeight="1" thickBot="1" x14ac:dyDescent="0.2">
      <c r="A327" s="176"/>
      <c r="B327" s="935"/>
      <c r="C327" s="935"/>
      <c r="D327" s="1139" t="s">
        <v>168</v>
      </c>
      <c r="E327" s="1452" t="s">
        <v>1280</v>
      </c>
      <c r="F327" s="1452"/>
      <c r="G327" s="1452"/>
      <c r="H327" s="1452"/>
      <c r="I327" s="1452"/>
      <c r="J327" s="1452"/>
      <c r="K327" s="1452"/>
      <c r="L327" s="1452"/>
      <c r="M327" s="1140" t="str">
        <f>IF(N326="はい","A",(IF(N326="いいえ","-","A／-")))</f>
        <v>A</v>
      </c>
      <c r="N327" s="9" t="s">
        <v>1891</v>
      </c>
      <c r="O327" s="353" t="s">
        <v>1296</v>
      </c>
      <c r="P327" s="343">
        <v>401</v>
      </c>
      <c r="Q327" s="344" t="str">
        <f t="shared" si="29"/>
        <v>✔</v>
      </c>
      <c r="R327" s="352"/>
      <c r="S327" s="1091" t="str">
        <f>IF(AND(M327="A",N327="はい"),"○",IF(AND(M327="A",N327&lt;&gt;""),"×",""))</f>
        <v>○</v>
      </c>
      <c r="T327" s="212"/>
      <c r="U327" s="1256"/>
      <c r="W327" s="82"/>
    </row>
    <row r="328" spans="1:24" ht="13.5" customHeight="1" thickBot="1" x14ac:dyDescent="0.2">
      <c r="A328" s="176"/>
      <c r="B328" s="935"/>
      <c r="C328" s="911"/>
      <c r="D328" s="1139" t="s">
        <v>169</v>
      </c>
      <c r="E328" s="1451" t="s">
        <v>1281</v>
      </c>
      <c r="F328" s="1451"/>
      <c r="G328" s="1451"/>
      <c r="H328" s="1451"/>
      <c r="I328" s="1451"/>
      <c r="J328" s="1451"/>
      <c r="K328" s="1451"/>
      <c r="L328" s="1451"/>
      <c r="M328" s="1133" t="str">
        <f>IF(N326="はい","A",(IF(N326="いいえ","-","A／-")))</f>
        <v>A</v>
      </c>
      <c r="N328" s="9" t="s">
        <v>1891</v>
      </c>
      <c r="O328" s="191" t="s">
        <v>1297</v>
      </c>
      <c r="P328" s="343">
        <v>402</v>
      </c>
      <c r="Q328" s="344" t="str">
        <f t="shared" si="29"/>
        <v>✔</v>
      </c>
      <c r="R328" s="352"/>
      <c r="S328" s="1091" t="str">
        <f>IF(AND(M328="A",N328="はい"),"○",IF(AND(M328="A",N328&lt;&gt;""),"×",""))</f>
        <v>○</v>
      </c>
      <c r="T328" s="212"/>
      <c r="U328" s="1256"/>
      <c r="W328" s="82"/>
    </row>
    <row r="329" spans="1:24" ht="24" customHeight="1" thickBot="1" x14ac:dyDescent="0.2">
      <c r="A329" s="176"/>
      <c r="B329" s="935"/>
      <c r="C329" s="911"/>
      <c r="D329" s="1139" t="s">
        <v>107</v>
      </c>
      <c r="E329" s="1451" t="s">
        <v>1537</v>
      </c>
      <c r="F329" s="1452"/>
      <c r="G329" s="1452"/>
      <c r="H329" s="1452"/>
      <c r="I329" s="1452"/>
      <c r="J329" s="1452"/>
      <c r="K329" s="1452"/>
      <c r="L329" s="1452"/>
      <c r="M329" s="1133" t="str">
        <f>IF(N326="はい","C",(IF(N326="いいえ","-","C／-")))</f>
        <v>C</v>
      </c>
      <c r="N329" s="9" t="s">
        <v>1891</v>
      </c>
      <c r="O329" s="191" t="s">
        <v>1297</v>
      </c>
      <c r="P329" s="343">
        <v>404</v>
      </c>
      <c r="Q329" s="344" t="str">
        <f t="shared" si="29"/>
        <v>✔</v>
      </c>
      <c r="R329" s="352"/>
      <c r="S329" s="1091" t="str">
        <f>IF(AND(M329="C",N329="はい"),"○",IF(AND(M329="C",N329&lt;&gt;""),"×",""))</f>
        <v>○</v>
      </c>
      <c r="T329" s="212"/>
      <c r="U329" s="1256"/>
      <c r="W329" s="82"/>
    </row>
    <row r="330" spans="1:24" ht="13.5" customHeight="1" thickBot="1" x14ac:dyDescent="0.2">
      <c r="A330" s="176"/>
      <c r="B330" s="935"/>
      <c r="C330" s="911"/>
      <c r="D330" s="80"/>
      <c r="E330" s="912"/>
      <c r="F330" s="1446" t="s">
        <v>1784</v>
      </c>
      <c r="G330" s="1447"/>
      <c r="H330" s="1447"/>
      <c r="I330" s="1447"/>
      <c r="J330" s="1447"/>
      <c r="K330" s="1447"/>
      <c r="L330" s="1447"/>
      <c r="M330" s="104" t="s">
        <v>1258</v>
      </c>
      <c r="N330" s="1297" t="s">
        <v>229</v>
      </c>
      <c r="O330" s="98"/>
      <c r="P330" s="343">
        <v>406</v>
      </c>
      <c r="Q330" s="3"/>
      <c r="R330" s="695"/>
      <c r="S330" s="352"/>
      <c r="T330" s="212"/>
      <c r="U330" s="1256"/>
      <c r="W330" s="82"/>
      <c r="X330" s="826"/>
    </row>
    <row r="331" spans="1:24" ht="12.75" customHeight="1" thickBot="1" x14ac:dyDescent="0.2">
      <c r="A331" s="176"/>
      <c r="B331" s="935"/>
      <c r="C331" s="911"/>
      <c r="D331" s="163" t="s">
        <v>108</v>
      </c>
      <c r="E331" s="1458" t="s">
        <v>1435</v>
      </c>
      <c r="F331" s="1447"/>
      <c r="G331" s="1447"/>
      <c r="H331" s="1447"/>
      <c r="I331" s="1447"/>
      <c r="J331" s="1447"/>
      <c r="K331" s="1447"/>
      <c r="L331" s="1448"/>
      <c r="M331" s="1129" t="str">
        <f>IF(N326="はい","C",(IF(N326="いいえ","-","C／-")))</f>
        <v>C</v>
      </c>
      <c r="N331" s="9" t="s">
        <v>1891</v>
      </c>
      <c r="O331" s="1118" t="s">
        <v>1273</v>
      </c>
      <c r="P331" s="343">
        <v>407</v>
      </c>
      <c r="Q33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331="","未入力あり","✔"),""))</f>
        <v>✔</v>
      </c>
      <c r="R331" s="352"/>
      <c r="S331" s="1091" t="str">
        <f>IF(AND(M331="C",N331="はい"),"○",IF(AND(M331="C",N331&lt;&gt;""),"×",""))</f>
        <v>○</v>
      </c>
      <c r="T331" s="212"/>
      <c r="U331" s="1256"/>
      <c r="W331" s="82"/>
      <c r="X331" s="826"/>
    </row>
    <row r="332" spans="1:24" ht="30" customHeight="1" thickBot="1" x14ac:dyDescent="0.2">
      <c r="A332" s="176"/>
      <c r="B332" s="935"/>
      <c r="C332" s="912"/>
      <c r="D332" s="1012" t="s">
        <v>391</v>
      </c>
      <c r="E332" s="1447" t="s">
        <v>712</v>
      </c>
      <c r="F332" s="1447"/>
      <c r="G332" s="1447"/>
      <c r="H332" s="1447"/>
      <c r="I332" s="1447"/>
      <c r="J332" s="1447"/>
      <c r="K332" s="1447"/>
      <c r="L332" s="1447"/>
      <c r="M332" s="117" t="str">
        <f>IF(N326="はい","A",(IF(N326="いいえ","-","A／-")))</f>
        <v>A</v>
      </c>
      <c r="N332" s="9" t="s">
        <v>1891</v>
      </c>
      <c r="O332" s="190" t="s">
        <v>1436</v>
      </c>
      <c r="P332" s="343">
        <v>409</v>
      </c>
      <c r="Q332"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332="","未入力あり","✔"),""))</f>
        <v>✔</v>
      </c>
      <c r="R332" s="352"/>
      <c r="S332" s="1091" t="str">
        <f>IF(AND(M332="A",N332="はい"),"○",IF(AND(M332="A",N332&lt;&gt;""),"×",""))</f>
        <v>○</v>
      </c>
      <c r="T332" s="212"/>
      <c r="U332" s="1256"/>
      <c r="W332" s="82"/>
      <c r="X332" s="826"/>
    </row>
    <row r="333" spans="1:24" ht="21" customHeight="1" thickBot="1" x14ac:dyDescent="0.2">
      <c r="A333" s="1052"/>
      <c r="B333" s="1038" t="s">
        <v>452</v>
      </c>
      <c r="C333" s="980"/>
      <c r="D333" s="980"/>
      <c r="E333" s="980"/>
      <c r="F333" s="980"/>
      <c r="G333" s="980"/>
      <c r="H333" s="1049"/>
      <c r="I333" s="1049"/>
      <c r="J333" s="1049"/>
      <c r="K333" s="1049"/>
      <c r="L333" s="1050"/>
      <c r="M333" s="91"/>
      <c r="N333" s="413"/>
      <c r="O333" s="92"/>
      <c r="P333" s="343">
        <v>410</v>
      </c>
      <c r="S333" s="352"/>
      <c r="T333" s="212"/>
      <c r="U333" s="1256"/>
      <c r="W333" s="82"/>
      <c r="X333" s="826"/>
    </row>
    <row r="334" spans="1:24" ht="36" customHeight="1" thickBot="1" x14ac:dyDescent="0.2">
      <c r="A334" s="176"/>
      <c r="B334" s="918"/>
      <c r="C334" s="1035" t="s">
        <v>316</v>
      </c>
      <c r="D334" s="1451" t="s">
        <v>1638</v>
      </c>
      <c r="E334" s="1452"/>
      <c r="F334" s="1452"/>
      <c r="G334" s="1452"/>
      <c r="H334" s="1452"/>
      <c r="I334" s="1452"/>
      <c r="J334" s="1452"/>
      <c r="K334" s="1452"/>
      <c r="L334" s="1452"/>
      <c r="M334" s="194" t="s">
        <v>177</v>
      </c>
      <c r="N334" s="7" t="s">
        <v>1891</v>
      </c>
      <c r="O334" s="153" t="s">
        <v>431</v>
      </c>
      <c r="P334" s="343">
        <v>411</v>
      </c>
      <c r="Q334"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334="","未入力あり","✔"),""))</f>
        <v>✔</v>
      </c>
      <c r="R334" s="352"/>
      <c r="S334" s="344" t="str">
        <f>IF(N334="","",IF(N334="はい","○","×"))</f>
        <v>○</v>
      </c>
      <c r="T334" s="212"/>
      <c r="U334" s="1256"/>
      <c r="W334" s="82"/>
      <c r="X334" s="826"/>
    </row>
    <row r="335" spans="1:24" ht="24" customHeight="1" thickBot="1" x14ac:dyDescent="0.2">
      <c r="A335" s="176"/>
      <c r="B335" s="918"/>
      <c r="C335" s="919"/>
      <c r="D335" s="1136"/>
      <c r="E335" s="1455" t="s">
        <v>1776</v>
      </c>
      <c r="F335" s="1452"/>
      <c r="G335" s="1452"/>
      <c r="H335" s="1452"/>
      <c r="I335" s="1452"/>
      <c r="J335" s="1452"/>
      <c r="K335" s="1452"/>
      <c r="L335" s="1452"/>
      <c r="M335" s="104" t="s">
        <v>125</v>
      </c>
      <c r="N335" s="1295" t="s">
        <v>183</v>
      </c>
      <c r="O335" s="153"/>
      <c r="P335" s="343">
        <v>412</v>
      </c>
      <c r="Q335" s="821"/>
      <c r="S335" s="352"/>
      <c r="T335" s="212"/>
      <c r="U335" s="1256"/>
      <c r="W335" s="82"/>
      <c r="X335" s="826"/>
    </row>
    <row r="336" spans="1:24" ht="25.15" customHeight="1" thickBot="1" x14ac:dyDescent="0.2">
      <c r="A336" s="176"/>
      <c r="B336" s="918"/>
      <c r="C336" s="1035" t="s">
        <v>114</v>
      </c>
      <c r="D336" s="1451" t="s">
        <v>1484</v>
      </c>
      <c r="E336" s="1451"/>
      <c r="F336" s="1451"/>
      <c r="G336" s="1451"/>
      <c r="H336" s="1451"/>
      <c r="I336" s="1451"/>
      <c r="J336" s="1451"/>
      <c r="K336" s="1451"/>
      <c r="L336" s="1474"/>
      <c r="M336" s="711" t="s">
        <v>123</v>
      </c>
      <c r="N336" s="7" t="s">
        <v>1891</v>
      </c>
      <c r="O336" s="356" t="s">
        <v>431</v>
      </c>
      <c r="P336" s="343">
        <v>413</v>
      </c>
      <c r="Q33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IF(N336="","未入力あり","✔"),""))</f>
        <v>✔</v>
      </c>
      <c r="R336" s="352"/>
      <c r="S336" s="344" t="str">
        <f>IF(N336="","",IF(N336="はい","○","×"))</f>
        <v>○</v>
      </c>
      <c r="T336" s="212"/>
      <c r="U336" s="1256"/>
      <c r="W336" s="82"/>
      <c r="X336" s="826"/>
    </row>
    <row r="337" spans="1:23" ht="13.9" customHeight="1" thickBot="1" x14ac:dyDescent="0.2">
      <c r="A337" s="1052"/>
      <c r="B337" s="1038" t="s">
        <v>722</v>
      </c>
      <c r="C337" s="980"/>
      <c r="D337" s="980"/>
      <c r="E337" s="180"/>
      <c r="F337" s="166"/>
      <c r="G337" s="180"/>
      <c r="H337" s="167"/>
      <c r="I337" s="167"/>
      <c r="J337" s="167"/>
      <c r="K337" s="167"/>
      <c r="L337" s="716"/>
      <c r="M337" s="91"/>
      <c r="N337" s="413"/>
      <c r="O337" s="92"/>
      <c r="P337" s="343">
        <v>415</v>
      </c>
      <c r="S337" s="352"/>
      <c r="T337" s="212"/>
      <c r="U337" s="1256"/>
      <c r="W337" s="82"/>
    </row>
    <row r="338" spans="1:23" ht="24" customHeight="1" thickBot="1" x14ac:dyDescent="0.2">
      <c r="A338" s="176"/>
      <c r="B338" s="918"/>
      <c r="C338" s="1035" t="s">
        <v>316</v>
      </c>
      <c r="D338" s="1451" t="s">
        <v>1485</v>
      </c>
      <c r="E338" s="1452"/>
      <c r="F338" s="1452"/>
      <c r="G338" s="1452"/>
      <c r="H338" s="1452"/>
      <c r="I338" s="1452"/>
      <c r="J338" s="1452"/>
      <c r="K338" s="1452"/>
      <c r="L338" s="1452"/>
      <c r="M338" s="117" t="s">
        <v>33</v>
      </c>
      <c r="N338" s="7" t="s">
        <v>1891</v>
      </c>
      <c r="O338" s="390" t="s">
        <v>431</v>
      </c>
      <c r="P338" s="343">
        <v>416</v>
      </c>
      <c r="Q33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338="","未入力あり","✔"),""))</f>
        <v>✔</v>
      </c>
      <c r="R338" s="352"/>
      <c r="S338" s="344" t="str">
        <f>IF(N338="","",IF(N338="はい","○","×"))</f>
        <v>○</v>
      </c>
      <c r="T338" s="212"/>
      <c r="U338" s="1256"/>
      <c r="W338" s="82"/>
    </row>
    <row r="339" spans="1:23" ht="22.5" customHeight="1" thickBot="1" x14ac:dyDescent="0.2">
      <c r="A339" s="176"/>
      <c r="B339" s="918"/>
      <c r="C339" s="1035" t="s">
        <v>1380</v>
      </c>
      <c r="D339" s="1458" t="s">
        <v>714</v>
      </c>
      <c r="E339" s="1458"/>
      <c r="F339" s="1458"/>
      <c r="G339" s="1458"/>
      <c r="H339" s="1458"/>
      <c r="I339" s="1458"/>
      <c r="J339" s="1458"/>
      <c r="K339" s="1458"/>
      <c r="L339" s="1458"/>
      <c r="M339" s="117" t="s">
        <v>33</v>
      </c>
      <c r="N339" s="7" t="s">
        <v>1891</v>
      </c>
      <c r="O339" s="790" t="s">
        <v>431</v>
      </c>
      <c r="P339" s="343">
        <v>417</v>
      </c>
      <c r="Q339"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339="","未入力あり","✔"),""))</f>
        <v>✔</v>
      </c>
      <c r="R339" s="352"/>
      <c r="S339" s="344" t="str">
        <f>IF(N339="","",IF(N339="はい","○","×"))</f>
        <v>○</v>
      </c>
      <c r="T339" s="212"/>
      <c r="U339" s="1256"/>
      <c r="W339" s="82"/>
    </row>
    <row r="340" spans="1:23" ht="15" customHeight="1" thickBot="1" x14ac:dyDescent="0.2">
      <c r="A340" s="176"/>
      <c r="B340" s="918"/>
      <c r="C340" s="1035" t="s">
        <v>1381</v>
      </c>
      <c r="D340" s="1458" t="s">
        <v>1383</v>
      </c>
      <c r="E340" s="1458"/>
      <c r="F340" s="1458"/>
      <c r="G340" s="1458"/>
      <c r="H340" s="1458"/>
      <c r="I340" s="1458"/>
      <c r="J340" s="1458"/>
      <c r="K340" s="1458"/>
      <c r="L340" s="1458"/>
      <c r="M340" s="117" t="s">
        <v>33</v>
      </c>
      <c r="N340" s="7" t="s">
        <v>1891</v>
      </c>
      <c r="O340" s="790" t="s">
        <v>431</v>
      </c>
      <c r="P340" s="343">
        <v>418</v>
      </c>
      <c r="Q340"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340="","未入力あり","✔"),""))</f>
        <v>✔</v>
      </c>
      <c r="R340" s="352"/>
      <c r="S340" s="344" t="str">
        <f>IF(N340="","",IF(N340="はい","○","×"))</f>
        <v>○</v>
      </c>
      <c r="T340" s="212"/>
      <c r="U340" s="1256"/>
      <c r="W340" s="82"/>
    </row>
    <row r="341" spans="1:23" ht="15" customHeight="1" thickBot="1" x14ac:dyDescent="0.2">
      <c r="A341" s="176"/>
      <c r="B341" s="918"/>
      <c r="C341" s="1035" t="s">
        <v>1382</v>
      </c>
      <c r="D341" s="1458" t="s">
        <v>1384</v>
      </c>
      <c r="E341" s="1458"/>
      <c r="F341" s="1458"/>
      <c r="G341" s="1458"/>
      <c r="H341" s="1458"/>
      <c r="I341" s="1458"/>
      <c r="J341" s="1458"/>
      <c r="K341" s="1458"/>
      <c r="L341" s="1458"/>
      <c r="M341" s="117" t="s">
        <v>34</v>
      </c>
      <c r="N341" s="7" t="s">
        <v>1891</v>
      </c>
      <c r="O341" s="353" t="s">
        <v>431</v>
      </c>
      <c r="P341" s="343">
        <v>419</v>
      </c>
      <c r="Q341"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341="","未入力あり","✔"),""))</f>
        <v>✔</v>
      </c>
      <c r="R341" s="352"/>
      <c r="S341" s="344" t="str">
        <f>IF(N341="","",IF(N341="はい","○","×"))</f>
        <v>○</v>
      </c>
      <c r="T341" s="212"/>
      <c r="U341" s="1256"/>
      <c r="W341" s="82"/>
    </row>
    <row r="342" spans="1:23" ht="15" customHeight="1" thickBot="1" x14ac:dyDescent="0.2">
      <c r="A342" s="176"/>
      <c r="B342" s="935"/>
      <c r="C342" s="80"/>
      <c r="D342" s="911"/>
      <c r="E342" s="1446" t="s">
        <v>1775</v>
      </c>
      <c r="F342" s="1447"/>
      <c r="G342" s="1447"/>
      <c r="H342" s="1447"/>
      <c r="I342" s="1447"/>
      <c r="J342" s="1447"/>
      <c r="K342" s="1447"/>
      <c r="L342" s="1448"/>
      <c r="M342" s="121" t="s">
        <v>1262</v>
      </c>
      <c r="N342" s="1295" t="s">
        <v>184</v>
      </c>
      <c r="O342" s="353"/>
      <c r="P342" s="343">
        <v>420</v>
      </c>
      <c r="Q342" s="1089"/>
      <c r="R342" s="352"/>
      <c r="S342" s="352"/>
      <c r="T342" s="212"/>
      <c r="U342" s="1256"/>
      <c r="W342" s="82"/>
    </row>
    <row r="343" spans="1:23" ht="15" customHeight="1" thickBot="1" x14ac:dyDescent="0.2">
      <c r="A343" s="176"/>
      <c r="B343" s="918"/>
      <c r="C343" s="1035" t="s">
        <v>117</v>
      </c>
      <c r="D343" s="1458" t="s">
        <v>719</v>
      </c>
      <c r="E343" s="1447"/>
      <c r="F343" s="1447"/>
      <c r="G343" s="1447"/>
      <c r="H343" s="1447"/>
      <c r="I343" s="1447"/>
      <c r="J343" s="1447"/>
      <c r="K343" s="1447"/>
      <c r="L343" s="1448"/>
      <c r="M343" s="706" t="s">
        <v>42</v>
      </c>
      <c r="N343" s="7" t="s">
        <v>1891</v>
      </c>
      <c r="O343" s="353" t="s">
        <v>431</v>
      </c>
      <c r="P343" s="343">
        <v>421</v>
      </c>
      <c r="Q343"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343="","未入力あり","✔"),""))</f>
        <v>✔</v>
      </c>
      <c r="R343" s="352"/>
      <c r="S343" s="352"/>
      <c r="T343" s="212"/>
      <c r="U343" s="1256"/>
      <c r="W343" s="82"/>
    </row>
    <row r="344" spans="1:23" ht="36.75" customHeight="1" thickBot="1" x14ac:dyDescent="0.2">
      <c r="A344" s="176"/>
      <c r="B344" s="935"/>
      <c r="C344" s="80"/>
      <c r="D344" s="937"/>
      <c r="E344" s="1457" t="s">
        <v>1330</v>
      </c>
      <c r="F344" s="1447"/>
      <c r="G344" s="1447"/>
      <c r="H344" s="1447"/>
      <c r="I344" s="1447"/>
      <c r="J344" s="1447"/>
      <c r="K344" s="1447"/>
      <c r="L344" s="1447"/>
      <c r="M344" s="1024"/>
      <c r="N344" s="112"/>
      <c r="O344" s="113"/>
      <c r="P344" s="343">
        <v>422</v>
      </c>
      <c r="Q344" s="394"/>
      <c r="R344" s="352"/>
      <c r="S344" s="352"/>
      <c r="T344" s="212"/>
      <c r="U344" s="1256"/>
      <c r="W344" s="82"/>
    </row>
    <row r="345" spans="1:23" ht="23.25" customHeight="1" thickBot="1" x14ac:dyDescent="0.2">
      <c r="A345" s="176"/>
      <c r="B345" s="935"/>
      <c r="C345" s="80"/>
      <c r="D345" s="937"/>
      <c r="E345" s="1031"/>
      <c r="F345" s="961" t="s">
        <v>717</v>
      </c>
      <c r="G345" s="1447" t="s">
        <v>720</v>
      </c>
      <c r="H345" s="1447"/>
      <c r="I345" s="1447"/>
      <c r="J345" s="1447"/>
      <c r="K345" s="1447"/>
      <c r="L345" s="1448"/>
      <c r="M345" s="1133" t="str">
        <f>IF(N343="はい","A",(IF(N343="いいえ","-","A／-")))</f>
        <v>A</v>
      </c>
      <c r="N345" s="7" t="s">
        <v>1891</v>
      </c>
      <c r="O345" s="353" t="s">
        <v>1331</v>
      </c>
      <c r="P345" s="343">
        <v>423</v>
      </c>
      <c r="Q345"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345="","未入力あり","✔"),""))</f>
        <v>✔</v>
      </c>
      <c r="R345" s="352"/>
      <c r="S345" s="1091" t="str">
        <f>IF(AND(M345="A",N345="はい"),"○",IF(AND(M345="A",N345&lt;&gt;""),"×",""))</f>
        <v>○</v>
      </c>
      <c r="T345" s="212"/>
      <c r="U345" s="1256"/>
      <c r="W345" s="82"/>
    </row>
    <row r="346" spans="1:23" ht="24" customHeight="1" thickBot="1" x14ac:dyDescent="0.2">
      <c r="A346" s="176"/>
      <c r="B346" s="935"/>
      <c r="C346" s="80"/>
      <c r="D346" s="937"/>
      <c r="E346" s="82"/>
      <c r="F346" s="961" t="s">
        <v>128</v>
      </c>
      <c r="G346" s="1447" t="s">
        <v>1389</v>
      </c>
      <c r="H346" s="1447"/>
      <c r="I346" s="1447"/>
      <c r="J346" s="1447"/>
      <c r="K346" s="1447"/>
      <c r="L346" s="1448"/>
      <c r="M346" s="1133" t="str">
        <f>IF(N343="はい","A",(IF(N343="いいえ","-","A／-")))</f>
        <v>A</v>
      </c>
      <c r="N346" s="7" t="s">
        <v>1891</v>
      </c>
      <c r="O346" s="353" t="s">
        <v>1332</v>
      </c>
      <c r="P346" s="343">
        <v>424</v>
      </c>
      <c r="Q346"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346="","未入力あり","✔"),""))</f>
        <v>✔</v>
      </c>
      <c r="R346" s="352"/>
      <c r="S346" s="1091" t="str">
        <f>IF(AND(M346="A",N346="はい"),"○",IF(AND(M346="A",N346&lt;&gt;""),"×",""))</f>
        <v>○</v>
      </c>
      <c r="T346" s="212"/>
      <c r="U346" s="1256"/>
      <c r="W346" s="82"/>
    </row>
    <row r="347" spans="1:23" ht="13.5" customHeight="1" thickBot="1" x14ac:dyDescent="0.2">
      <c r="A347" s="176"/>
      <c r="B347" s="935"/>
      <c r="C347" s="80"/>
      <c r="D347" s="1048"/>
      <c r="E347" s="82"/>
      <c r="F347" s="961" t="s">
        <v>107</v>
      </c>
      <c r="G347" s="1447" t="s">
        <v>1385</v>
      </c>
      <c r="H347" s="1447"/>
      <c r="I347" s="1447"/>
      <c r="J347" s="1447"/>
      <c r="K347" s="1447"/>
      <c r="L347" s="1448"/>
      <c r="M347" s="1133" t="str">
        <f>IF(N343="はい","A",(IF(N343="いいえ","-","A／-")))</f>
        <v>A</v>
      </c>
      <c r="N347" s="7" t="s">
        <v>1891</v>
      </c>
      <c r="O347" s="353" t="s">
        <v>1332</v>
      </c>
      <c r="P347" s="343">
        <v>425</v>
      </c>
      <c r="Q34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347="","未入力あり","✔"),""))</f>
        <v>✔</v>
      </c>
      <c r="R347" s="352"/>
      <c r="S347" s="1091" t="str">
        <f>IF(AND(M347="A",N347="はい"),"○",IF(AND(M347="A",N347&lt;&gt;""),"×",""))</f>
        <v>○</v>
      </c>
      <c r="T347" s="212"/>
      <c r="U347" s="1256"/>
      <c r="W347" s="82"/>
    </row>
    <row r="348" spans="1:23" ht="13.5" customHeight="1" thickBot="1" x14ac:dyDescent="0.2">
      <c r="A348" s="176"/>
      <c r="B348" s="918"/>
      <c r="C348" s="1035" t="s">
        <v>90</v>
      </c>
      <c r="D348" s="1458" t="s">
        <v>721</v>
      </c>
      <c r="E348" s="1447"/>
      <c r="F348" s="1447"/>
      <c r="G348" s="1447"/>
      <c r="H348" s="1447"/>
      <c r="I348" s="1447"/>
      <c r="J348" s="1447"/>
      <c r="K348" s="1447"/>
      <c r="L348" s="1448"/>
      <c r="M348" s="707" t="s">
        <v>33</v>
      </c>
      <c r="N348" s="7" t="s">
        <v>1891</v>
      </c>
      <c r="O348" s="353" t="s">
        <v>431</v>
      </c>
      <c r="P348" s="343">
        <v>426</v>
      </c>
      <c r="Q34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348="","未入力あり","✔"),""))</f>
        <v>✔</v>
      </c>
      <c r="R348" s="352"/>
      <c r="S348" s="1091" t="str">
        <f>IF(N348="","",IF(N348="はい","○","×"))</f>
        <v>○</v>
      </c>
      <c r="T348" s="212"/>
      <c r="U348" s="1256"/>
      <c r="W348" s="82"/>
    </row>
    <row r="349" spans="1:23" ht="13.5" customHeight="1" x14ac:dyDescent="0.15">
      <c r="A349" s="1052"/>
      <c r="B349" s="1038" t="s">
        <v>723</v>
      </c>
      <c r="C349" s="980"/>
      <c r="D349" s="980"/>
      <c r="E349" s="180"/>
      <c r="F349" s="180"/>
      <c r="G349" s="180"/>
      <c r="H349" s="167"/>
      <c r="I349" s="167"/>
      <c r="J349" s="167"/>
      <c r="K349" s="167"/>
      <c r="L349" s="716"/>
      <c r="M349" s="91"/>
      <c r="N349" s="413"/>
      <c r="O349" s="92"/>
      <c r="P349" s="343">
        <v>427</v>
      </c>
      <c r="S349" s="352"/>
      <c r="T349" s="212"/>
      <c r="U349" s="1256"/>
      <c r="W349" s="82"/>
    </row>
    <row r="350" spans="1:23" ht="13.5" customHeight="1" thickBot="1" x14ac:dyDescent="0.2">
      <c r="A350" s="176"/>
      <c r="B350" s="935"/>
      <c r="C350" s="1035" t="s">
        <v>316</v>
      </c>
      <c r="D350" s="1447" t="s">
        <v>724</v>
      </c>
      <c r="E350" s="1447"/>
      <c r="F350" s="1447"/>
      <c r="G350" s="1447"/>
      <c r="H350" s="1447"/>
      <c r="I350" s="1447"/>
      <c r="J350" s="1447"/>
      <c r="K350" s="1447"/>
      <c r="L350" s="1447"/>
      <c r="M350" s="121"/>
      <c r="N350" s="112"/>
      <c r="O350" s="113"/>
      <c r="P350" s="343">
        <v>428</v>
      </c>
      <c r="Q350" s="845"/>
      <c r="R350" s="352"/>
      <c r="S350" s="352"/>
      <c r="T350" s="212"/>
      <c r="U350" s="1256"/>
      <c r="W350" s="82"/>
    </row>
    <row r="351" spans="1:23" ht="13.5" customHeight="1" thickBot="1" x14ac:dyDescent="0.2">
      <c r="A351" s="176"/>
      <c r="B351" s="935"/>
      <c r="C351" s="911"/>
      <c r="D351" s="163" t="s">
        <v>717</v>
      </c>
      <c r="E351" s="1141" t="s">
        <v>1538</v>
      </c>
      <c r="F351" s="82"/>
      <c r="G351" s="929"/>
      <c r="H351" s="82"/>
      <c r="I351" s="392"/>
      <c r="J351" s="392"/>
      <c r="K351" s="392"/>
      <c r="L351" s="985"/>
      <c r="M351" s="121" t="s">
        <v>352</v>
      </c>
      <c r="N351" s="7"/>
      <c r="O351" s="791" t="s">
        <v>431</v>
      </c>
      <c r="P351" s="343">
        <v>429</v>
      </c>
      <c r="Q351" s="344" t="str">
        <f>IF(COUNTBLANK($W$5:$W$13)=9,"",IF(OR($L$4="地域がん診療連携拠点病院(高度型)",$L$4="特定機能病院で地域がん診療連携拠点病院(高度型)として申請"),IF(N351="","未入力あり","✔"),""))</f>
        <v/>
      </c>
      <c r="R351" s="352"/>
      <c r="S351" s="1091" t="str">
        <f>IF(N351="","",IF(N351="はい","○","×"))</f>
        <v/>
      </c>
      <c r="T351" s="212"/>
      <c r="U351" s="1256"/>
      <c r="W351" s="82"/>
    </row>
    <row r="352" spans="1:23" ht="45" customHeight="1" thickBot="1" x14ac:dyDescent="0.2">
      <c r="A352" s="176"/>
      <c r="B352" s="935"/>
      <c r="C352" s="911"/>
      <c r="D352" s="919"/>
      <c r="E352" s="912"/>
      <c r="F352" s="1041" t="s">
        <v>905</v>
      </c>
      <c r="G352" s="173"/>
      <c r="H352" s="1039"/>
      <c r="I352" s="1039"/>
      <c r="J352" s="1039"/>
      <c r="K352" s="1039"/>
      <c r="L352" s="1040"/>
      <c r="M352" s="121" t="s">
        <v>1258</v>
      </c>
      <c r="N352" s="1492"/>
      <c r="O352" s="1493"/>
      <c r="P352" s="343">
        <v>430</v>
      </c>
      <c r="Q352" s="394"/>
      <c r="R352" s="352"/>
      <c r="S352" s="352"/>
      <c r="T352" s="212"/>
      <c r="U352" s="1256"/>
      <c r="W352" s="82"/>
    </row>
    <row r="353" spans="1:24" ht="25.5" customHeight="1" thickBot="1" x14ac:dyDescent="0.2">
      <c r="A353" s="176"/>
      <c r="B353" s="935"/>
      <c r="C353" s="911"/>
      <c r="D353" s="961" t="s">
        <v>718</v>
      </c>
      <c r="E353" s="1447" t="s">
        <v>725</v>
      </c>
      <c r="F353" s="1447"/>
      <c r="G353" s="1447"/>
      <c r="H353" s="1447"/>
      <c r="I353" s="1447"/>
      <c r="J353" s="1447"/>
      <c r="K353" s="1447"/>
      <c r="L353" s="1448"/>
      <c r="M353" s="121" t="s">
        <v>352</v>
      </c>
      <c r="N353" s="9"/>
      <c r="O353" s="792" t="s">
        <v>431</v>
      </c>
      <c r="P353" s="343">
        <v>431</v>
      </c>
      <c r="Q353" s="344" t="str">
        <f>IF(COUNTBLANK($W$5:$W$13)=9,"",IF(OR($L$4="地域がん診療連携拠点病院(高度型)",$L$4="特定機能病院で地域がん診療連携拠点病院(高度型)として申請"),IF(N353="","未入力あり","✔"),""))</f>
        <v/>
      </c>
      <c r="R353" s="352"/>
      <c r="S353" s="1091" t="str">
        <f>IF(N353="","",IF(N353="はい","○","×"))</f>
        <v/>
      </c>
      <c r="T353" s="212"/>
      <c r="U353" s="1256"/>
      <c r="W353" s="82"/>
    </row>
    <row r="354" spans="1:24" ht="12.75" customHeight="1" thickBot="1" x14ac:dyDescent="0.2">
      <c r="A354" s="176"/>
      <c r="B354" s="935"/>
      <c r="C354" s="911"/>
      <c r="D354" s="961" t="s">
        <v>726</v>
      </c>
      <c r="E354" s="1447" t="s">
        <v>1386</v>
      </c>
      <c r="F354" s="1447"/>
      <c r="G354" s="1447"/>
      <c r="H354" s="1447"/>
      <c r="I354" s="1447"/>
      <c r="J354" s="1447"/>
      <c r="K354" s="1447"/>
      <c r="L354" s="1448"/>
      <c r="M354" s="121" t="s">
        <v>352</v>
      </c>
      <c r="N354" s="7"/>
      <c r="O354" s="790" t="s">
        <v>431</v>
      </c>
      <c r="P354" s="343">
        <v>432</v>
      </c>
      <c r="Q354" s="344" t="str">
        <f>IF(COUNTBLANK($W$5:$W$13)=9,"",IF(OR($L$4="地域がん診療連携拠点病院(高度型)",$L$4="特定機能病院で地域がん診療連携拠点病院(高度型)として申請"),IF(N354="","未入力あり","✔"),""))</f>
        <v/>
      </c>
      <c r="R354" s="352"/>
      <c r="S354" s="1091" t="str">
        <f>IF(N354="","",IF(N354="はい","○","×"))</f>
        <v/>
      </c>
      <c r="T354" s="212"/>
      <c r="U354" s="1256"/>
      <c r="W354" s="82"/>
    </row>
    <row r="355" spans="1:24" ht="18.75" customHeight="1" thickBot="1" x14ac:dyDescent="0.2">
      <c r="A355" s="176"/>
      <c r="B355" s="935"/>
      <c r="C355" s="911"/>
      <c r="D355" s="961" t="s">
        <v>727</v>
      </c>
      <c r="E355" s="1447" t="s">
        <v>1194</v>
      </c>
      <c r="F355" s="1447"/>
      <c r="G355" s="1447"/>
      <c r="H355" s="1447"/>
      <c r="I355" s="1447"/>
      <c r="J355" s="1447"/>
      <c r="K355" s="1447"/>
      <c r="L355" s="1448"/>
      <c r="M355" s="121" t="s">
        <v>352</v>
      </c>
      <c r="N355" s="7"/>
      <c r="O355" s="353" t="s">
        <v>431</v>
      </c>
      <c r="P355" s="343">
        <v>433</v>
      </c>
      <c r="Q355" s="344" t="str">
        <f>IF(COUNTBLANK($W$5:$W$13)=9,"",IF(OR($L$4="地域がん診療連携拠点病院(高度型)",$L$4="特定機能病院で地域がん診療連携拠点病院(高度型)として申請"),IF(N355="","未入力あり","✔"),""))</f>
        <v/>
      </c>
      <c r="R355" s="352"/>
      <c r="S355" s="1091" t="str">
        <f>IF(N355="","",IF(N355="はい","○","×"))</f>
        <v/>
      </c>
      <c r="T355" s="212"/>
      <c r="U355" s="1256"/>
      <c r="W355" s="82"/>
    </row>
    <row r="356" spans="1:24" ht="12.75" customHeight="1" thickBot="1" x14ac:dyDescent="0.2">
      <c r="A356" s="176"/>
      <c r="B356" s="935"/>
      <c r="C356" s="911"/>
      <c r="D356" s="961" t="s">
        <v>728</v>
      </c>
      <c r="E356" s="1447" t="s">
        <v>1387</v>
      </c>
      <c r="F356" s="1447"/>
      <c r="G356" s="1447"/>
      <c r="H356" s="1447"/>
      <c r="I356" s="1447"/>
      <c r="J356" s="1447"/>
      <c r="K356" s="1447"/>
      <c r="L356" s="1448"/>
      <c r="M356" s="121" t="s">
        <v>352</v>
      </c>
      <c r="N356" s="7"/>
      <c r="O356" s="353" t="s">
        <v>431</v>
      </c>
      <c r="P356" s="343">
        <v>434</v>
      </c>
      <c r="Q356" s="344" t="str">
        <f>IF(COUNTBLANK($W$5:$W$13)=9,"",IF(OR($L$4="地域がん診療連携拠点病院(高度型)",$L$4="特定機能病院で地域がん診療連携拠点病院(高度型)として申請"),IF(N356="","未入力あり","✔"),""))</f>
        <v/>
      </c>
      <c r="R356" s="352"/>
      <c r="S356" s="1091" t="str">
        <f>IF(N356="","",IF(N356="はい","○","×"))</f>
        <v/>
      </c>
      <c r="T356" s="212"/>
      <c r="U356" s="1256"/>
      <c r="W356" s="82"/>
    </row>
    <row r="357" spans="1:24" ht="28.9" customHeight="1" thickBot="1" x14ac:dyDescent="0.2">
      <c r="A357" s="165"/>
      <c r="B357" s="936"/>
      <c r="C357" s="912"/>
      <c r="D357" s="961" t="s">
        <v>729</v>
      </c>
      <c r="E357" s="1447" t="s">
        <v>1388</v>
      </c>
      <c r="F357" s="1447"/>
      <c r="G357" s="1447"/>
      <c r="H357" s="1447"/>
      <c r="I357" s="1447"/>
      <c r="J357" s="1447"/>
      <c r="K357" s="1447"/>
      <c r="L357" s="1448"/>
      <c r="M357" s="121" t="s">
        <v>352</v>
      </c>
      <c r="N357" s="7"/>
      <c r="O357" s="353" t="s">
        <v>431</v>
      </c>
      <c r="P357" s="343">
        <v>435</v>
      </c>
      <c r="Q357" s="344" t="str">
        <f>IF(COUNTBLANK($W$5:$W$13)=9,"",IF(OR($L$4="地域がん診療連携拠点病院(高度型)",$L$4="特定機能病院で地域がん診療連携拠点病院(高度型)として申請"),IF(N357="","未入力あり","✔"),""))</f>
        <v/>
      </c>
      <c r="R357" s="352"/>
      <c r="S357" s="1091" t="str">
        <f>IF(N357="","",IF(N357="はい","○","×"))</f>
        <v/>
      </c>
      <c r="T357" s="212"/>
      <c r="U357" s="1256"/>
      <c r="W357" s="82"/>
    </row>
    <row r="358" spans="1:24" ht="20.25" customHeight="1" x14ac:dyDescent="0.15">
      <c r="A358" s="84" t="s">
        <v>288</v>
      </c>
      <c r="B358" s="981"/>
      <c r="C358" s="981"/>
      <c r="D358" s="981"/>
      <c r="E358" s="85"/>
      <c r="F358" s="85"/>
      <c r="G358" s="85"/>
      <c r="H358" s="86"/>
      <c r="I358" s="86"/>
      <c r="J358" s="86"/>
      <c r="K358" s="86"/>
      <c r="L358" s="715"/>
      <c r="M358" s="87"/>
      <c r="N358" s="87"/>
      <c r="O358" s="88"/>
      <c r="P358" s="343">
        <v>436</v>
      </c>
      <c r="Q358" s="213"/>
      <c r="R358" s="213"/>
      <c r="S358" s="352"/>
      <c r="T358" s="213"/>
      <c r="U358" s="1256"/>
      <c r="W358" s="82"/>
    </row>
    <row r="359" spans="1:24" ht="31.15" customHeight="1" thickBot="1" x14ac:dyDescent="0.2">
      <c r="A359" s="958"/>
      <c r="B359" s="1457" t="s">
        <v>251</v>
      </c>
      <c r="C359" s="1447"/>
      <c r="D359" s="1447"/>
      <c r="E359" s="1447"/>
      <c r="F359" s="1447"/>
      <c r="G359" s="1447"/>
      <c r="H359" s="1447"/>
      <c r="I359" s="1447"/>
      <c r="J359" s="1447"/>
      <c r="K359" s="1447"/>
      <c r="L359" s="1447"/>
      <c r="M359" s="14"/>
      <c r="N359" s="14"/>
      <c r="O359" s="118"/>
      <c r="P359" s="343">
        <v>437</v>
      </c>
      <c r="Q359" s="213"/>
      <c r="R359" s="213"/>
      <c r="S359" s="352"/>
      <c r="T359" s="213"/>
      <c r="U359" s="1256"/>
      <c r="W359" s="82"/>
    </row>
    <row r="360" spans="1:24" ht="25.5" customHeight="1" thickBot="1" x14ac:dyDescent="0.2">
      <c r="A360" s="925"/>
      <c r="B360" s="918"/>
      <c r="C360" s="917" t="s">
        <v>1346</v>
      </c>
      <c r="D360" s="1451" t="s">
        <v>1486</v>
      </c>
      <c r="E360" s="1452"/>
      <c r="F360" s="1452"/>
      <c r="G360" s="1452"/>
      <c r="H360" s="1452"/>
      <c r="I360" s="1452"/>
      <c r="J360" s="1452"/>
      <c r="K360" s="1452"/>
      <c r="L360" s="1456"/>
      <c r="M360" s="707" t="s">
        <v>123</v>
      </c>
      <c r="N360" s="7"/>
      <c r="O360" s="153" t="s">
        <v>431</v>
      </c>
      <c r="P360" s="343">
        <v>438</v>
      </c>
      <c r="Q360"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360="","未入力あり","✔"),""))</f>
        <v/>
      </c>
      <c r="R360" s="352"/>
      <c r="S360" s="1091" t="str">
        <f>IF(N360="","",IF(N360="はい","○","×"))</f>
        <v/>
      </c>
      <c r="T360" s="212"/>
      <c r="U360" s="1256"/>
      <c r="W360" s="82"/>
    </row>
    <row r="361" spans="1:24" ht="24" customHeight="1" thickBot="1" x14ac:dyDescent="0.2">
      <c r="A361" s="925"/>
      <c r="B361" s="80"/>
      <c r="C361" s="917" t="s">
        <v>1347</v>
      </c>
      <c r="D361" s="1451" t="s">
        <v>1487</v>
      </c>
      <c r="E361" s="1452"/>
      <c r="F361" s="1452"/>
      <c r="G361" s="1452"/>
      <c r="H361" s="1452"/>
      <c r="I361" s="1452"/>
      <c r="J361" s="1452"/>
      <c r="K361" s="1452"/>
      <c r="L361" s="1456"/>
      <c r="M361" s="707" t="s">
        <v>123</v>
      </c>
      <c r="N361" s="7"/>
      <c r="O361" s="153" t="s">
        <v>431</v>
      </c>
      <c r="P361" s="343">
        <v>439</v>
      </c>
      <c r="Q361"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361="","未入力あり","✔"),""))</f>
        <v/>
      </c>
      <c r="R361" s="352"/>
      <c r="S361" s="1091" t="str">
        <f>IF(N361="","",IF(N361="はい","○","×"))</f>
        <v/>
      </c>
      <c r="T361" s="212"/>
      <c r="U361" s="1256"/>
      <c r="W361" s="82"/>
    </row>
    <row r="362" spans="1:24" ht="14.25" customHeight="1" thickBot="1" x14ac:dyDescent="0.2">
      <c r="A362" s="925"/>
      <c r="B362" s="80"/>
      <c r="C362" s="919"/>
      <c r="D362" s="912"/>
      <c r="E362" s="1446" t="s">
        <v>1391</v>
      </c>
      <c r="F362" s="1447"/>
      <c r="G362" s="1447"/>
      <c r="H362" s="1447"/>
      <c r="I362" s="1447"/>
      <c r="J362" s="1447"/>
      <c r="K362" s="1447"/>
      <c r="L362" s="1448"/>
      <c r="M362" s="707" t="s">
        <v>34</v>
      </c>
      <c r="N362" s="7"/>
      <c r="O362" s="153" t="s">
        <v>431</v>
      </c>
      <c r="P362" s="343">
        <v>440</v>
      </c>
      <c r="Q362"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362="","未入力あり","✔"),""))</f>
        <v/>
      </c>
      <c r="R362" s="352"/>
      <c r="S362" s="1091" t="str">
        <f>IF(N362="","",IF(N362="はい","○","×"))</f>
        <v/>
      </c>
      <c r="T362" s="212"/>
      <c r="U362" s="1256"/>
      <c r="W362" s="82"/>
      <c r="X362" s="826"/>
    </row>
    <row r="363" spans="1:24" s="89" customFormat="1" ht="24" customHeight="1" thickBot="1" x14ac:dyDescent="0.2">
      <c r="A363" s="925"/>
      <c r="C363" s="917" t="s">
        <v>1348</v>
      </c>
      <c r="D363" s="1458" t="s">
        <v>1390</v>
      </c>
      <c r="E363" s="1447"/>
      <c r="F363" s="1447"/>
      <c r="G363" s="1447"/>
      <c r="H363" s="1447"/>
      <c r="I363" s="1447"/>
      <c r="J363" s="1447"/>
      <c r="K363" s="1447"/>
      <c r="L363" s="1448"/>
      <c r="M363" s="707" t="s">
        <v>66</v>
      </c>
      <c r="N363" s="7"/>
      <c r="O363" s="153" t="s">
        <v>431</v>
      </c>
      <c r="P363" s="343">
        <v>441</v>
      </c>
      <c r="Q363"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363="","未入力あり","✔"),""))</f>
        <v/>
      </c>
      <c r="R363" s="352"/>
      <c r="S363" s="1091" t="str">
        <f>IF(N363="","",IF(N363="はい","○","×"))</f>
        <v/>
      </c>
      <c r="T363" s="212"/>
      <c r="U363" s="1256"/>
      <c r="X363" s="830"/>
    </row>
    <row r="364" spans="1:24" ht="22.15" customHeight="1" thickBot="1" x14ac:dyDescent="0.2">
      <c r="A364" s="930"/>
      <c r="B364" s="90"/>
      <c r="C364" s="961" t="s">
        <v>1349</v>
      </c>
      <c r="D364" s="1447" t="s">
        <v>207</v>
      </c>
      <c r="E364" s="1447"/>
      <c r="F364" s="1447"/>
      <c r="G364" s="1447"/>
      <c r="H364" s="1447"/>
      <c r="I364" s="1447"/>
      <c r="J364" s="1447"/>
      <c r="K364" s="1447"/>
      <c r="L364" s="1448"/>
      <c r="M364" s="707" t="s">
        <v>123</v>
      </c>
      <c r="N364" s="7"/>
      <c r="O364" s="153" t="s">
        <v>431</v>
      </c>
      <c r="P364" s="343">
        <v>442</v>
      </c>
      <c r="Q364" s="344" t="str">
        <f>IF(COUNTBLANK($W$5:$W$13)=9,"",IF(OR($L$4="特定機能病院で地域がん診療連携拠点病院として申請",$L$4="特定機能病院で都道府県がん診療連携拠点病院として申請",$L$4="国立がん研究センター中央病院および東病院",$L$4="特定機能病院で地域がん診療連携拠点病院(高度型)として申請"),IF(N364="","未入力あり","✔"),""))</f>
        <v/>
      </c>
      <c r="R364" s="352"/>
      <c r="S364" s="1091" t="str">
        <f>IF(N364="","",IF(N364="はい","○","×"))</f>
        <v/>
      </c>
      <c r="T364" s="212"/>
      <c r="U364" s="1256"/>
      <c r="W364" s="82"/>
      <c r="X364" s="826"/>
    </row>
    <row r="365" spans="1:24" ht="10.15" customHeight="1" x14ac:dyDescent="0.15">
      <c r="A365" s="84" t="s">
        <v>290</v>
      </c>
      <c r="B365" s="981"/>
      <c r="C365" s="981"/>
      <c r="D365" s="981"/>
      <c r="E365" s="85"/>
      <c r="F365" s="85"/>
      <c r="G365" s="85"/>
      <c r="H365" s="86"/>
      <c r="I365" s="86"/>
      <c r="J365" s="86"/>
      <c r="K365" s="86"/>
      <c r="L365" s="715"/>
      <c r="M365" s="87"/>
      <c r="N365" s="87"/>
      <c r="O365" s="88"/>
      <c r="P365" s="343">
        <v>443</v>
      </c>
      <c r="Q365" s="213"/>
      <c r="R365" s="213"/>
      <c r="S365" s="352"/>
      <c r="T365" s="213"/>
      <c r="U365" s="1256"/>
      <c r="W365" s="82"/>
      <c r="X365" s="826"/>
    </row>
    <row r="366" spans="1:24" ht="48" customHeight="1" x14ac:dyDescent="0.15">
      <c r="A366" s="958"/>
      <c r="B366" s="1447" t="s">
        <v>1195</v>
      </c>
      <c r="C366" s="1447"/>
      <c r="D366" s="1447"/>
      <c r="E366" s="1447"/>
      <c r="F366" s="1447"/>
      <c r="G366" s="1447"/>
      <c r="H366" s="1447"/>
      <c r="I366" s="1447"/>
      <c r="J366" s="1447"/>
      <c r="K366" s="1447"/>
      <c r="L366" s="1447"/>
      <c r="M366" s="1447"/>
      <c r="N366" s="14"/>
      <c r="O366" s="118"/>
      <c r="P366" s="343">
        <v>444</v>
      </c>
      <c r="Q366" s="213"/>
      <c r="R366" s="213"/>
      <c r="S366" s="352"/>
      <c r="T366" s="213"/>
      <c r="U366" s="1256"/>
      <c r="W366" s="82"/>
      <c r="X366" s="826"/>
    </row>
    <row r="367" spans="1:24" ht="15" customHeight="1" thickBot="1" x14ac:dyDescent="0.2">
      <c r="A367" s="1052"/>
      <c r="B367" s="1038" t="s">
        <v>36</v>
      </c>
      <c r="C367" s="980"/>
      <c r="D367" s="980"/>
      <c r="E367" s="180"/>
      <c r="F367" s="180"/>
      <c r="G367" s="180"/>
      <c r="H367" s="167"/>
      <c r="I367" s="167"/>
      <c r="J367" s="167"/>
      <c r="K367" s="167"/>
      <c r="L367" s="716"/>
      <c r="M367" s="91"/>
      <c r="N367" s="91"/>
      <c r="O367" s="92"/>
      <c r="P367" s="343">
        <v>445</v>
      </c>
      <c r="S367" s="352"/>
      <c r="T367" s="212"/>
      <c r="U367" s="1256"/>
      <c r="W367" s="82"/>
      <c r="X367" s="826"/>
    </row>
    <row r="368" spans="1:24" ht="24.75" customHeight="1" thickBot="1" x14ac:dyDescent="0.2">
      <c r="A368" s="925"/>
      <c r="B368" s="80"/>
      <c r="C368" s="1035" t="s">
        <v>316</v>
      </c>
      <c r="D368" s="1458" t="s">
        <v>448</v>
      </c>
      <c r="E368" s="1458"/>
      <c r="F368" s="1458"/>
      <c r="G368" s="1458"/>
      <c r="H368" s="1458"/>
      <c r="I368" s="1458"/>
      <c r="J368" s="1458"/>
      <c r="K368" s="1458"/>
      <c r="L368" s="1459"/>
      <c r="M368" s="707" t="s">
        <v>123</v>
      </c>
      <c r="N368" s="7"/>
      <c r="O368" s="153" t="s">
        <v>431</v>
      </c>
      <c r="P368" s="343">
        <v>446</v>
      </c>
      <c r="Q368" s="344" t="str">
        <f>IF(COUNTBLANK($W$5:$W$12)=8,"",IF(OR($L$4="都道府県がん診療連携拠点病院",$L$4="特定機能病院で都道府県がん診療連携拠点病院として申請"),IF(N368="","未入力あり","✔"),""))</f>
        <v/>
      </c>
      <c r="R368" s="352"/>
      <c r="S368" s="1091" t="str">
        <f>IF(N368="","",IF(N368="はい","○","×"))</f>
        <v/>
      </c>
      <c r="T368" s="212"/>
      <c r="U368" s="1256"/>
      <c r="W368" s="82"/>
      <c r="X368" s="826"/>
    </row>
    <row r="369" spans="1:24" ht="25.5" customHeight="1" thickBot="1" x14ac:dyDescent="0.2">
      <c r="A369" s="925"/>
      <c r="B369" s="80"/>
      <c r="C369" s="1037" t="s">
        <v>114</v>
      </c>
      <c r="D369" s="1447" t="s">
        <v>1196</v>
      </c>
      <c r="E369" s="1447"/>
      <c r="F369" s="1447"/>
      <c r="G369" s="1447"/>
      <c r="H369" s="1447"/>
      <c r="I369" s="1447"/>
      <c r="J369" s="1447"/>
      <c r="K369" s="1447"/>
      <c r="L369" s="1448"/>
      <c r="M369" s="707" t="s">
        <v>123</v>
      </c>
      <c r="N369" s="7"/>
      <c r="O369" s="153" t="s">
        <v>431</v>
      </c>
      <c r="P369" s="343">
        <v>447</v>
      </c>
      <c r="Q369" s="344" t="str">
        <f>IF(COUNTBLANK($W$5:$W$12)=8,"",IF(OR($L$4="都道府県がん診療連携拠点病院",$L$4="特定機能病院で都道府県がん診療連携拠点病院として申請"),IF(N369="","未入力あり","✔"),""))</f>
        <v/>
      </c>
      <c r="R369" s="352"/>
      <c r="S369" s="1091" t="str">
        <f>IF(N369="","",IF(N369="はい","○","×"))</f>
        <v/>
      </c>
      <c r="T369" s="212"/>
      <c r="U369" s="1256"/>
      <c r="W369" s="82"/>
      <c r="X369" s="826"/>
    </row>
    <row r="370" spans="1:24" ht="36.75" customHeight="1" thickBot="1" x14ac:dyDescent="0.2">
      <c r="A370" s="925"/>
      <c r="B370" s="80"/>
      <c r="C370" s="1037" t="s">
        <v>115</v>
      </c>
      <c r="D370" s="1447" t="s">
        <v>1197</v>
      </c>
      <c r="E370" s="1447"/>
      <c r="F370" s="1447"/>
      <c r="G370" s="1447"/>
      <c r="H370" s="1447"/>
      <c r="I370" s="1447"/>
      <c r="J370" s="1447"/>
      <c r="K370" s="1447"/>
      <c r="L370" s="1448"/>
      <c r="M370" s="708" t="s">
        <v>123</v>
      </c>
      <c r="N370" s="7"/>
      <c r="O370" s="153" t="s">
        <v>431</v>
      </c>
      <c r="P370" s="343">
        <v>448</v>
      </c>
      <c r="Q370" s="344" t="str">
        <f>IF(COUNTBLANK($W$5:$W$12)=8,"",IF(OR($L$4="都道府県がん診療連携拠点病院",$L$4="特定機能病院で都道府県がん診療連携拠点病院として申請"),IF(N370="","未入力あり","✔"),""))</f>
        <v/>
      </c>
      <c r="R370" s="352"/>
      <c r="S370" s="1091" t="str">
        <f>IF(N370="","",IF(N370="はい","○","×"))</f>
        <v/>
      </c>
      <c r="T370" s="212"/>
      <c r="U370" s="1256"/>
      <c r="W370" s="82"/>
      <c r="X370" s="826"/>
    </row>
    <row r="371" spans="1:24" s="89" customFormat="1" ht="28.9" customHeight="1" thickBot="1" x14ac:dyDescent="0.2">
      <c r="A371" s="925"/>
      <c r="B371" s="80"/>
      <c r="C371" s="1035" t="s">
        <v>116</v>
      </c>
      <c r="D371" s="1458" t="s">
        <v>144</v>
      </c>
      <c r="E371" s="1458"/>
      <c r="F371" s="1458"/>
      <c r="G371" s="1458"/>
      <c r="H371" s="1458"/>
      <c r="I371" s="1458"/>
      <c r="J371" s="1458"/>
      <c r="K371" s="1458"/>
      <c r="L371" s="1458"/>
      <c r="M371" s="121"/>
      <c r="N371" s="112"/>
      <c r="O371" s="359"/>
      <c r="P371" s="343">
        <v>449</v>
      </c>
      <c r="Q371" s="212"/>
      <c r="R371" s="212"/>
      <c r="S371" s="352"/>
      <c r="T371" s="212"/>
      <c r="U371" s="1256"/>
      <c r="X371" s="830"/>
    </row>
    <row r="372" spans="1:24" ht="24" customHeight="1" thickBot="1" x14ac:dyDescent="0.2">
      <c r="A372" s="925"/>
      <c r="B372" s="911"/>
      <c r="C372" s="911"/>
      <c r="D372" s="961" t="s">
        <v>106</v>
      </c>
      <c r="E372" s="1447" t="s">
        <v>37</v>
      </c>
      <c r="F372" s="1447"/>
      <c r="G372" s="1447"/>
      <c r="H372" s="1447"/>
      <c r="I372" s="1447"/>
      <c r="J372" s="1447"/>
      <c r="K372" s="1447"/>
      <c r="L372" s="1448"/>
      <c r="M372" s="708" t="s">
        <v>33</v>
      </c>
      <c r="N372" s="7"/>
      <c r="O372" s="153" t="s">
        <v>431</v>
      </c>
      <c r="P372" s="343">
        <v>451</v>
      </c>
      <c r="Q372" s="344" t="str">
        <f t="shared" ref="Q372:Q381" si="30">IF(COUNTBLANK($W$5:$W$12)=8,"",IF(OR($L$4="都道府県がん診療連携拠点病院",$L$4="特定機能病院で都道府県がん診療連携拠点病院として申請"),IF(N372="","未入力あり","✔"),""))</f>
        <v/>
      </c>
      <c r="R372" s="352"/>
      <c r="S372" s="1091" t="str">
        <f>IF(N372="","",IF(N372="はい","○","×"))</f>
        <v/>
      </c>
      <c r="T372" s="212"/>
      <c r="U372" s="1256"/>
      <c r="W372" s="82"/>
      <c r="X372" s="826"/>
    </row>
    <row r="373" spans="1:24" ht="36" customHeight="1" thickBot="1" x14ac:dyDescent="0.2">
      <c r="A373" s="925"/>
      <c r="B373" s="911"/>
      <c r="C373" s="911"/>
      <c r="D373" s="90" t="s">
        <v>128</v>
      </c>
      <c r="E373" s="1447" t="s">
        <v>1392</v>
      </c>
      <c r="F373" s="1447"/>
      <c r="G373" s="1447"/>
      <c r="H373" s="1447"/>
      <c r="I373" s="1447"/>
      <c r="J373" s="1447"/>
      <c r="K373" s="1447"/>
      <c r="L373" s="1448"/>
      <c r="M373" s="708" t="s">
        <v>123</v>
      </c>
      <c r="N373" s="7"/>
      <c r="O373" s="153" t="s">
        <v>431</v>
      </c>
      <c r="P373" s="343">
        <v>452</v>
      </c>
      <c r="Q373" s="344" t="str">
        <f t="shared" si="30"/>
        <v/>
      </c>
      <c r="R373" s="352"/>
      <c r="S373" s="1091" t="str">
        <f>IF(N373="","",IF(N373="はい","○","×"))</f>
        <v/>
      </c>
      <c r="T373" s="212"/>
      <c r="U373" s="1256"/>
      <c r="W373" s="82"/>
    </row>
    <row r="374" spans="1:24" ht="13.5" customHeight="1" thickBot="1" x14ac:dyDescent="0.2">
      <c r="A374" s="925"/>
      <c r="B374" s="911"/>
      <c r="C374" s="911"/>
      <c r="D374" s="90" t="s">
        <v>107</v>
      </c>
      <c r="E374" s="1447" t="s">
        <v>1393</v>
      </c>
      <c r="F374" s="1447"/>
      <c r="G374" s="1447"/>
      <c r="H374" s="1447"/>
      <c r="I374" s="1447"/>
      <c r="J374" s="1447"/>
      <c r="K374" s="1447"/>
      <c r="L374" s="1448"/>
      <c r="M374" s="708" t="s">
        <v>123</v>
      </c>
      <c r="N374" s="7"/>
      <c r="O374" s="153" t="s">
        <v>431</v>
      </c>
      <c r="P374" s="343">
        <v>453</v>
      </c>
      <c r="Q374" s="344" t="str">
        <f t="shared" si="30"/>
        <v/>
      </c>
      <c r="R374" s="352"/>
      <c r="S374" s="1091" t="str">
        <f>IF(N374="","",IF(N374="はい","○","×"))</f>
        <v/>
      </c>
      <c r="T374" s="212"/>
      <c r="U374" s="1256"/>
      <c r="W374" s="82"/>
    </row>
    <row r="375" spans="1:24" ht="24" customHeight="1" thickBot="1" x14ac:dyDescent="0.2">
      <c r="A375" s="925"/>
      <c r="B375" s="911"/>
      <c r="C375" s="911"/>
      <c r="D375" s="917" t="s">
        <v>108</v>
      </c>
      <c r="E375" s="1458" t="s">
        <v>449</v>
      </c>
      <c r="F375" s="1458"/>
      <c r="G375" s="1458"/>
      <c r="H375" s="1458"/>
      <c r="I375" s="1458"/>
      <c r="J375" s="1458"/>
      <c r="K375" s="1458"/>
      <c r="L375" s="1459"/>
      <c r="M375" s="708" t="s">
        <v>123</v>
      </c>
      <c r="N375" s="7"/>
      <c r="O375" s="153" t="s">
        <v>431</v>
      </c>
      <c r="P375" s="343">
        <v>454</v>
      </c>
      <c r="Q375" s="344" t="str">
        <f t="shared" si="30"/>
        <v/>
      </c>
      <c r="R375" s="352"/>
      <c r="S375" s="1091" t="str">
        <f>IF(N375="","",IF(N375="はい","○","×"))</f>
        <v/>
      </c>
      <c r="T375" s="212"/>
      <c r="U375" s="1256"/>
      <c r="W375" s="82"/>
    </row>
    <row r="376" spans="1:24" ht="18.75" customHeight="1" thickBot="1" x14ac:dyDescent="0.2">
      <c r="A376" s="925"/>
      <c r="B376" s="911"/>
      <c r="C376" s="911"/>
      <c r="D376" s="90" t="s">
        <v>391</v>
      </c>
      <c r="E376" s="1458" t="s">
        <v>38</v>
      </c>
      <c r="F376" s="1458"/>
      <c r="G376" s="1458"/>
      <c r="H376" s="1458"/>
      <c r="I376" s="1458"/>
      <c r="J376" s="1458"/>
      <c r="K376" s="1458"/>
      <c r="L376" s="1458"/>
      <c r="M376" s="117" t="s">
        <v>123</v>
      </c>
      <c r="N376" s="7"/>
      <c r="O376" s="153" t="s">
        <v>431</v>
      </c>
      <c r="P376" s="343">
        <v>456</v>
      </c>
      <c r="Q376" s="344" t="str">
        <f t="shared" si="30"/>
        <v/>
      </c>
      <c r="R376" s="352"/>
      <c r="S376" s="1091" t="str">
        <f t="shared" ref="S376:S386" si="31">IF(N376="","",IF(N376="はい","○","×"))</f>
        <v/>
      </c>
      <c r="T376" s="212"/>
      <c r="U376" s="1256"/>
      <c r="W376" s="82"/>
    </row>
    <row r="377" spans="1:24" ht="33.6" customHeight="1" thickBot="1" x14ac:dyDescent="0.2">
      <c r="A377" s="925"/>
      <c r="B377" s="911"/>
      <c r="C377" s="911"/>
      <c r="D377" s="90" t="s">
        <v>130</v>
      </c>
      <c r="E377" s="1458" t="s">
        <v>1394</v>
      </c>
      <c r="F377" s="1458"/>
      <c r="G377" s="1458"/>
      <c r="H377" s="1458"/>
      <c r="I377" s="1458"/>
      <c r="J377" s="1458"/>
      <c r="K377" s="1458"/>
      <c r="L377" s="1458"/>
      <c r="M377" s="103" t="s">
        <v>123</v>
      </c>
      <c r="N377" s="7"/>
      <c r="O377" s="153" t="s">
        <v>431</v>
      </c>
      <c r="P377" s="343">
        <v>457</v>
      </c>
      <c r="Q377" s="344" t="str">
        <f t="shared" si="30"/>
        <v/>
      </c>
      <c r="R377" s="352"/>
      <c r="S377" s="1091" t="str">
        <f t="shared" si="31"/>
        <v/>
      </c>
      <c r="T377" s="212"/>
      <c r="U377" s="1256"/>
      <c r="W377" s="82"/>
    </row>
    <row r="378" spans="1:24" ht="18.75" customHeight="1" thickBot="1" x14ac:dyDescent="0.2">
      <c r="A378" s="925"/>
      <c r="B378" s="911"/>
      <c r="C378" s="911"/>
      <c r="D378" s="1012" t="s">
        <v>109</v>
      </c>
      <c r="E378" s="1458" t="s">
        <v>39</v>
      </c>
      <c r="F378" s="1458"/>
      <c r="G378" s="1458"/>
      <c r="H378" s="1458"/>
      <c r="I378" s="1458"/>
      <c r="J378" s="1458"/>
      <c r="K378" s="1458"/>
      <c r="L378" s="1458"/>
      <c r="M378" s="117" t="s">
        <v>123</v>
      </c>
      <c r="N378" s="7"/>
      <c r="O378" s="153" t="s">
        <v>431</v>
      </c>
      <c r="P378" s="343">
        <v>458</v>
      </c>
      <c r="Q378" s="344" t="str">
        <f t="shared" si="30"/>
        <v/>
      </c>
      <c r="R378" s="352"/>
      <c r="S378" s="1091" t="str">
        <f t="shared" si="31"/>
        <v/>
      </c>
      <c r="T378" s="212"/>
      <c r="U378" s="1256"/>
      <c r="W378" s="82"/>
    </row>
    <row r="379" spans="1:24" ht="29.25" customHeight="1" thickBot="1" x14ac:dyDescent="0.2">
      <c r="A379" s="925"/>
      <c r="B379" s="911"/>
      <c r="C379" s="911"/>
      <c r="D379" s="163" t="s">
        <v>291</v>
      </c>
      <c r="E379" s="1458" t="s">
        <v>40</v>
      </c>
      <c r="F379" s="1458"/>
      <c r="G379" s="1458"/>
      <c r="H379" s="1458"/>
      <c r="I379" s="1458"/>
      <c r="J379" s="1458"/>
      <c r="K379" s="1458"/>
      <c r="L379" s="1458"/>
      <c r="M379" s="117" t="s">
        <v>123</v>
      </c>
      <c r="N379" s="7"/>
      <c r="O379" s="153" t="s">
        <v>431</v>
      </c>
      <c r="P379" s="343">
        <v>459</v>
      </c>
      <c r="Q379" s="344" t="str">
        <f t="shared" si="30"/>
        <v/>
      </c>
      <c r="R379" s="352"/>
      <c r="S379" s="1091" t="str">
        <f t="shared" si="31"/>
        <v/>
      </c>
      <c r="T379" s="212"/>
      <c r="U379" s="1256"/>
      <c r="W379" s="82"/>
    </row>
    <row r="380" spans="1:24" ht="13.5" customHeight="1" thickBot="1" x14ac:dyDescent="0.2">
      <c r="A380" s="925"/>
      <c r="B380" s="911"/>
      <c r="C380" s="911"/>
      <c r="D380" s="961" t="s">
        <v>292</v>
      </c>
      <c r="E380" s="1447" t="s">
        <v>41</v>
      </c>
      <c r="F380" s="1447"/>
      <c r="G380" s="1447"/>
      <c r="H380" s="1447"/>
      <c r="I380" s="1447"/>
      <c r="J380" s="1447"/>
      <c r="K380" s="1447"/>
      <c r="L380" s="1448"/>
      <c r="M380" s="708" t="s">
        <v>123</v>
      </c>
      <c r="N380" s="7"/>
      <c r="O380" s="153" t="s">
        <v>431</v>
      </c>
      <c r="P380" s="343">
        <v>461</v>
      </c>
      <c r="Q380" s="344" t="str">
        <f t="shared" si="30"/>
        <v/>
      </c>
      <c r="R380" s="352"/>
      <c r="S380" s="1091" t="str">
        <f t="shared" si="31"/>
        <v/>
      </c>
      <c r="T380" s="212"/>
      <c r="U380" s="1256"/>
      <c r="W380" s="82"/>
    </row>
    <row r="381" spans="1:24" ht="27" customHeight="1" thickBot="1" x14ac:dyDescent="0.2">
      <c r="A381" s="925"/>
      <c r="B381" s="912"/>
      <c r="C381" s="912"/>
      <c r="D381" s="961" t="s">
        <v>293</v>
      </c>
      <c r="E381" s="1447" t="s">
        <v>252</v>
      </c>
      <c r="F381" s="1447"/>
      <c r="G381" s="1447"/>
      <c r="H381" s="1447"/>
      <c r="I381" s="1447"/>
      <c r="J381" s="1447"/>
      <c r="K381" s="1447"/>
      <c r="L381" s="1448"/>
      <c r="M381" s="708" t="s">
        <v>123</v>
      </c>
      <c r="N381" s="7"/>
      <c r="O381" s="153" t="s">
        <v>431</v>
      </c>
      <c r="P381" s="343">
        <v>462</v>
      </c>
      <c r="Q381" s="344" t="str">
        <f t="shared" si="30"/>
        <v/>
      </c>
      <c r="R381" s="352"/>
      <c r="S381" s="1091" t="str">
        <f t="shared" si="31"/>
        <v/>
      </c>
      <c r="T381" s="212"/>
      <c r="U381" s="1256"/>
      <c r="W381" s="82"/>
    </row>
    <row r="382" spans="1:24" ht="13.5" customHeight="1" thickBot="1" x14ac:dyDescent="0.2">
      <c r="A382" s="1063"/>
      <c r="B382" s="979" t="s">
        <v>110</v>
      </c>
      <c r="C382" s="979"/>
      <c r="D382" s="979"/>
      <c r="E382" s="166"/>
      <c r="F382" s="166"/>
      <c r="G382" s="184"/>
      <c r="H382" s="185"/>
      <c r="I382" s="185"/>
      <c r="J382" s="185"/>
      <c r="K382" s="185"/>
      <c r="L382" s="720"/>
      <c r="M382" s="91"/>
      <c r="N382" s="119"/>
      <c r="O382" s="120"/>
      <c r="P382" s="343">
        <v>463</v>
      </c>
      <c r="S382" s="352"/>
      <c r="T382" s="212"/>
      <c r="U382" s="1256"/>
      <c r="W382" s="82"/>
    </row>
    <row r="383" spans="1:24" ht="13.5" customHeight="1" thickBot="1" x14ac:dyDescent="0.2">
      <c r="A383" s="925"/>
      <c r="B383" s="80"/>
      <c r="C383" s="1037" t="s">
        <v>316</v>
      </c>
      <c r="D383" s="1458" t="s">
        <v>73</v>
      </c>
      <c r="E383" s="1458"/>
      <c r="F383" s="1458"/>
      <c r="G383" s="1458"/>
      <c r="H383" s="1458"/>
      <c r="I383" s="1458"/>
      <c r="J383" s="1458"/>
      <c r="K383" s="1458"/>
      <c r="L383" s="1459"/>
      <c r="M383" s="707" t="s">
        <v>34</v>
      </c>
      <c r="N383" s="7"/>
      <c r="O383" s="153" t="s">
        <v>431</v>
      </c>
      <c r="P383" s="343">
        <v>464</v>
      </c>
      <c r="Q383" s="344" t="str">
        <f>IF(COUNTBLANK($W$5:$W$12)=8,"",IF(OR($L$4="都道府県がん診療連携拠点病院",$L$4="特定機能病院で都道府県がん診療連携拠点病院として申請"),IF(N383="","未入力あり","✔"),""))</f>
        <v/>
      </c>
      <c r="R383" s="352"/>
      <c r="S383" s="1091" t="str">
        <f t="shared" si="31"/>
        <v/>
      </c>
      <c r="T383" s="212"/>
      <c r="U383" s="1256"/>
      <c r="W383" s="82"/>
    </row>
    <row r="384" spans="1:24" ht="13.5" customHeight="1" thickBot="1" x14ac:dyDescent="0.2">
      <c r="A384" s="925"/>
      <c r="B384" s="80"/>
      <c r="C384" s="1035" t="s">
        <v>114</v>
      </c>
      <c r="D384" s="1458" t="s">
        <v>730</v>
      </c>
      <c r="E384" s="1458"/>
      <c r="F384" s="1458"/>
      <c r="G384" s="1458"/>
      <c r="H384" s="1458"/>
      <c r="I384" s="1458"/>
      <c r="J384" s="1458"/>
      <c r="K384" s="1458"/>
      <c r="L384" s="1459"/>
      <c r="M384" s="707" t="s">
        <v>33</v>
      </c>
      <c r="N384" s="7"/>
      <c r="O384" s="153" t="s">
        <v>431</v>
      </c>
      <c r="P384" s="343">
        <v>465</v>
      </c>
      <c r="Q384" s="344" t="str">
        <f>IF(COUNTBLANK($W$5:$W$12)=8,"",IF(OR($L$4="都道府県がん診療連携拠点病院",$L$4="特定機能病院で都道府県がん診療連携拠点病院として申請"),IF(N384="","未入力あり","✔"),""))</f>
        <v/>
      </c>
      <c r="R384" s="352"/>
      <c r="S384" s="1091" t="str">
        <f t="shared" si="31"/>
        <v/>
      </c>
      <c r="T384" s="212"/>
      <c r="U384" s="1256"/>
      <c r="W384" s="82"/>
    </row>
    <row r="385" spans="1:23" ht="13.5" customHeight="1" thickBot="1" x14ac:dyDescent="0.2">
      <c r="A385" s="925"/>
      <c r="B385" s="80"/>
      <c r="C385" s="1053"/>
      <c r="D385" s="912"/>
      <c r="E385" s="1446" t="s">
        <v>731</v>
      </c>
      <c r="F385" s="1447"/>
      <c r="G385" s="1447"/>
      <c r="H385" s="1447"/>
      <c r="I385" s="1447"/>
      <c r="J385" s="1447"/>
      <c r="K385" s="1447"/>
      <c r="L385" s="1448"/>
      <c r="M385" s="710" t="s">
        <v>42</v>
      </c>
      <c r="N385" s="327"/>
      <c r="O385" s="346" t="s">
        <v>44</v>
      </c>
      <c r="P385" s="343">
        <v>466</v>
      </c>
      <c r="Q385" s="344" t="str">
        <f>IF(COUNTBLANK($W$5:$W$12)=8,"",IF(OR($L$4="都道府県がん診療連携拠点病院",$L$4="特定機能病院で都道府県がん診療連携拠点病院として申請"),IF(N385="","未入力あり","✔"),""))</f>
        <v/>
      </c>
      <c r="R385" s="352"/>
      <c r="S385" s="352"/>
      <c r="T385" s="212"/>
      <c r="U385" s="1256"/>
      <c r="W385" s="82"/>
    </row>
    <row r="386" spans="1:23" ht="26.25" customHeight="1" thickBot="1" x14ac:dyDescent="0.2">
      <c r="A386" s="925"/>
      <c r="B386" s="80"/>
      <c r="C386" s="1035" t="s">
        <v>115</v>
      </c>
      <c r="D386" s="1458" t="s">
        <v>1198</v>
      </c>
      <c r="E386" s="1458"/>
      <c r="F386" s="1458"/>
      <c r="G386" s="1458"/>
      <c r="H386" s="1458"/>
      <c r="I386" s="1458"/>
      <c r="J386" s="1458"/>
      <c r="K386" s="1458"/>
      <c r="L386" s="1459"/>
      <c r="M386" s="707" t="s">
        <v>123</v>
      </c>
      <c r="N386" s="7"/>
      <c r="O386" s="153" t="s">
        <v>431</v>
      </c>
      <c r="P386" s="343">
        <v>467</v>
      </c>
      <c r="Q386" s="344" t="str">
        <f>IF(COUNTBLANK($W$5:$W$12)=8,"",IF(OR($L$4="都道府県がん診療連携拠点病院",$L$4="特定機能病院で都道府県がん診療連携拠点病院として申請"),IF(N386="","未入力あり","✔"),""))</f>
        <v/>
      </c>
      <c r="R386" s="352"/>
      <c r="S386" s="1091" t="str">
        <f t="shared" si="31"/>
        <v/>
      </c>
      <c r="T386" s="212"/>
      <c r="U386" s="1256"/>
      <c r="W386" s="82"/>
    </row>
    <row r="387" spans="1:23" ht="13.5" customHeight="1" thickBot="1" x14ac:dyDescent="0.2">
      <c r="A387" s="1063"/>
      <c r="B387" s="980" t="s">
        <v>111</v>
      </c>
      <c r="C387" s="980"/>
      <c r="D387" s="980"/>
      <c r="E387" s="180"/>
      <c r="F387" s="180"/>
      <c r="G387" s="205"/>
      <c r="H387" s="167"/>
      <c r="I387" s="167"/>
      <c r="J387" s="167"/>
      <c r="K387" s="167"/>
      <c r="L387" s="716"/>
      <c r="M387" s="91"/>
      <c r="N387" s="119"/>
      <c r="O387" s="206"/>
      <c r="P387" s="343">
        <v>469</v>
      </c>
      <c r="S387" s="352"/>
      <c r="T387" s="212"/>
      <c r="U387" s="1256"/>
      <c r="W387" s="82"/>
    </row>
    <row r="388" spans="1:23" ht="27" customHeight="1" thickBot="1" x14ac:dyDescent="0.2">
      <c r="A388" s="925"/>
      <c r="B388" s="80"/>
      <c r="C388" s="1035" t="s">
        <v>316</v>
      </c>
      <c r="D388" s="1451" t="s">
        <v>1490</v>
      </c>
      <c r="E388" s="1451"/>
      <c r="F388" s="1451"/>
      <c r="G388" s="1451"/>
      <c r="H388" s="1451"/>
      <c r="I388" s="1451"/>
      <c r="J388" s="1451"/>
      <c r="K388" s="1451"/>
      <c r="L388" s="1451"/>
      <c r="M388" s="117" t="s">
        <v>65</v>
      </c>
      <c r="N388" s="7"/>
      <c r="O388" s="153" t="s">
        <v>431</v>
      </c>
      <c r="P388" s="343">
        <v>470</v>
      </c>
      <c r="Q388" s="344" t="str">
        <f>IF(COUNTBLANK($W$5:$W$12)=8,"",IF(OR($L$4="都道府県がん診療連携拠点病院"),IF(N388="","未入力あり","✔"),""))</f>
        <v/>
      </c>
      <c r="R388" s="352"/>
      <c r="S388" s="1091" t="str">
        <f t="shared" ref="S388:S396" si="32">IF(N388="","",IF(N388="はい","○","×"))</f>
        <v/>
      </c>
      <c r="T388" s="212"/>
      <c r="U388" s="1256"/>
      <c r="W388" s="82"/>
    </row>
    <row r="389" spans="1:23" ht="27" customHeight="1" thickBot="1" x14ac:dyDescent="0.2">
      <c r="A389" s="925"/>
      <c r="B389" s="80"/>
      <c r="C389" s="1035" t="s">
        <v>1395</v>
      </c>
      <c r="D389" s="1458" t="s">
        <v>1539</v>
      </c>
      <c r="E389" s="1458"/>
      <c r="F389" s="1458"/>
      <c r="G389" s="1458"/>
      <c r="H389" s="1458"/>
      <c r="I389" s="1458"/>
      <c r="J389" s="1458"/>
      <c r="K389" s="1458"/>
      <c r="L389" s="1458"/>
      <c r="M389" s="117" t="s">
        <v>123</v>
      </c>
      <c r="N389" s="7"/>
      <c r="O389" s="153" t="s">
        <v>431</v>
      </c>
      <c r="P389" s="343">
        <v>471</v>
      </c>
      <c r="Q389" s="344" t="str">
        <f>IF(COUNTBLANK($W$5:$W$12)=8,"",IF(OR($L$4="都道府県がん診療連携拠点病院"),IF(N389="","未入力あり","✔"),""))</f>
        <v/>
      </c>
      <c r="R389" s="352"/>
      <c r="S389" s="1091" t="str">
        <f t="shared" si="32"/>
        <v/>
      </c>
      <c r="T389" s="212"/>
      <c r="U389" s="1256"/>
      <c r="W389" s="82"/>
    </row>
    <row r="390" spans="1:23" ht="13.5" customHeight="1" thickBot="1" x14ac:dyDescent="0.2">
      <c r="A390" s="925"/>
      <c r="B390" s="911"/>
      <c r="C390" s="80"/>
      <c r="D390" s="80"/>
      <c r="E390" s="1084"/>
      <c r="F390" s="1081" t="s">
        <v>395</v>
      </c>
      <c r="G390" s="1074"/>
      <c r="H390" s="1074"/>
      <c r="I390" s="1074"/>
      <c r="J390" s="1074"/>
      <c r="K390" s="1074"/>
      <c r="L390" s="1074"/>
      <c r="M390" s="117" t="s">
        <v>66</v>
      </c>
      <c r="N390" s="7"/>
      <c r="O390" s="153" t="s">
        <v>431</v>
      </c>
      <c r="P390" s="343">
        <v>472</v>
      </c>
      <c r="Q390" s="344" t="str">
        <f>IF(COUNTBLANK($W$5:$W$12)=8,"",IF(OR($L$4="都道府県がん診療連携拠点病院"),IF(N390="","未入力あり","✔"),""))</f>
        <v/>
      </c>
      <c r="R390" s="352"/>
      <c r="S390" s="1091" t="str">
        <f t="shared" si="32"/>
        <v/>
      </c>
      <c r="T390" s="212"/>
      <c r="U390" s="1256"/>
      <c r="W390" s="82"/>
    </row>
    <row r="391" spans="1:23" ht="13.5" customHeight="1" thickBot="1" x14ac:dyDescent="0.2">
      <c r="A391" s="925"/>
      <c r="B391" s="911"/>
      <c r="C391" s="80"/>
      <c r="D391" s="911"/>
      <c r="E391" s="1457" t="s">
        <v>906</v>
      </c>
      <c r="F391" s="1447"/>
      <c r="G391" s="1447"/>
      <c r="H391" s="1447"/>
      <c r="I391" s="1447"/>
      <c r="J391" s="1447"/>
      <c r="K391" s="1447"/>
      <c r="L391" s="1447"/>
      <c r="M391" s="117" t="s">
        <v>33</v>
      </c>
      <c r="N391" s="7"/>
      <c r="O391" s="153" t="s">
        <v>431</v>
      </c>
      <c r="P391" s="343">
        <v>473</v>
      </c>
      <c r="Q391" s="344" t="str">
        <f>IF(COUNTBLANK($W$5:$W$12)=8,"",IF(OR($L$4="都道府県がん診療連携拠点病院"),IF(N391="","未入力あり","✔"),""))</f>
        <v/>
      </c>
      <c r="R391" s="352"/>
      <c r="S391" s="1091" t="str">
        <f t="shared" si="32"/>
        <v/>
      </c>
      <c r="T391" s="212"/>
      <c r="U391" s="1256"/>
      <c r="W391" s="82"/>
    </row>
    <row r="392" spans="1:23" ht="36.75" customHeight="1" thickBot="1" x14ac:dyDescent="0.2">
      <c r="A392" s="925"/>
      <c r="B392" s="80"/>
      <c r="C392" s="1035" t="s">
        <v>115</v>
      </c>
      <c r="D392" s="1502" t="s">
        <v>1491</v>
      </c>
      <c r="E392" s="1503"/>
      <c r="F392" s="1503"/>
      <c r="G392" s="1503"/>
      <c r="H392" s="1503"/>
      <c r="I392" s="1503"/>
      <c r="J392" s="1503"/>
      <c r="K392" s="1503"/>
      <c r="L392" s="1503"/>
      <c r="M392" s="117" t="s">
        <v>123</v>
      </c>
      <c r="N392" s="7"/>
      <c r="O392" s="153" t="s">
        <v>431</v>
      </c>
      <c r="P392" s="343">
        <v>476</v>
      </c>
      <c r="Q392"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392="","未入力あり","✔"),IF(AND(OR($L$4="地域がん診療連携拠点病院",$L$4="特定機能病院で地域がん診療連携拠点病院として申請"),$N$97="はい"),IF(N392="","未入力あり","✔"),"")))</f>
        <v/>
      </c>
      <c r="R392" s="352"/>
      <c r="S392" s="1091" t="str">
        <f t="shared" si="32"/>
        <v/>
      </c>
      <c r="T392" s="212"/>
      <c r="U392" s="1256"/>
      <c r="W392" s="82"/>
    </row>
    <row r="393" spans="1:23" ht="13.5" customHeight="1" thickBot="1" x14ac:dyDescent="0.2">
      <c r="A393" s="925"/>
      <c r="B393" s="911"/>
      <c r="C393" s="911"/>
      <c r="D393" s="163" t="s">
        <v>168</v>
      </c>
      <c r="E393" s="1458" t="s">
        <v>732</v>
      </c>
      <c r="F393" s="1447"/>
      <c r="G393" s="1447"/>
      <c r="H393" s="1447"/>
      <c r="I393" s="1447"/>
      <c r="J393" s="1447"/>
      <c r="K393" s="1447"/>
      <c r="L393" s="1447"/>
      <c r="M393" s="117" t="s">
        <v>123</v>
      </c>
      <c r="N393" s="8"/>
      <c r="O393" s="153" t="s">
        <v>431</v>
      </c>
      <c r="P393" s="343">
        <v>477</v>
      </c>
      <c r="Q393"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393="","未入力あり","✔"),IF(AND(OR($L$4="地域がん診療連携拠点病院",$L$4="特定機能病院で地域がん診療連携拠点病院として申請"),$N$97="はい"),IF(N393="","未入力あり","✔"),"")))</f>
        <v/>
      </c>
      <c r="R393" s="352"/>
      <c r="S393" s="1091" t="str">
        <f t="shared" si="32"/>
        <v/>
      </c>
      <c r="T393" s="212"/>
      <c r="U393" s="1256"/>
      <c r="W393" s="82"/>
    </row>
    <row r="394" spans="1:23" ht="13.5" customHeight="1" thickBot="1" x14ac:dyDescent="0.2">
      <c r="A394" s="925"/>
      <c r="B394" s="911"/>
      <c r="C394" s="911"/>
      <c r="D394" s="163"/>
      <c r="E394" s="1346"/>
      <c r="F394" s="1460" t="s">
        <v>1823</v>
      </c>
      <c r="G394" s="1479"/>
      <c r="H394" s="1479"/>
      <c r="I394" s="1479"/>
      <c r="J394" s="1479"/>
      <c r="K394" s="1479"/>
      <c r="L394" s="1480"/>
      <c r="M394" s="117" t="s">
        <v>1796</v>
      </c>
      <c r="N394" s="1295" t="s">
        <v>1797</v>
      </c>
      <c r="O394" s="153"/>
      <c r="P394" s="343">
        <v>478</v>
      </c>
      <c r="Q394" s="1280"/>
      <c r="R394" s="352"/>
      <c r="S394" s="1280"/>
      <c r="T394" s="212"/>
      <c r="U394" s="1256"/>
      <c r="W394" s="82"/>
    </row>
    <row r="395" spans="1:23" ht="13.5" customHeight="1" thickBot="1" x14ac:dyDescent="0.2">
      <c r="A395" s="925"/>
      <c r="B395" s="911"/>
      <c r="C395" s="911"/>
      <c r="D395" s="961" t="s">
        <v>169</v>
      </c>
      <c r="E395" s="1447" t="s">
        <v>355</v>
      </c>
      <c r="F395" s="1447"/>
      <c r="G395" s="1447"/>
      <c r="H395" s="1447"/>
      <c r="I395" s="1447"/>
      <c r="J395" s="1447"/>
      <c r="K395" s="1447"/>
      <c r="L395" s="1447"/>
      <c r="M395" s="117" t="s">
        <v>123</v>
      </c>
      <c r="N395" s="7"/>
      <c r="O395" s="153" t="s">
        <v>431</v>
      </c>
      <c r="P395" s="343">
        <v>479</v>
      </c>
      <c r="Q395"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395="","未入力あり","✔"),IF(AND(OR($L$4="地域がん診療連携拠点病院",$L$4="特定機能病院で地域がん診療連携拠点病院として申請"),$N$97="はい"),IF(N395="","未入力あり","✔"),"")))</f>
        <v/>
      </c>
      <c r="R395" s="352"/>
      <c r="S395" s="1091" t="str">
        <f t="shared" si="32"/>
        <v/>
      </c>
      <c r="T395" s="212"/>
      <c r="U395" s="1256"/>
      <c r="W395" s="82"/>
    </row>
    <row r="396" spans="1:23" ht="24.75" customHeight="1" thickBot="1" x14ac:dyDescent="0.2">
      <c r="A396" s="925"/>
      <c r="B396" s="911"/>
      <c r="C396" s="911"/>
      <c r="D396" s="80" t="s">
        <v>166</v>
      </c>
      <c r="E396" s="1471" t="s">
        <v>356</v>
      </c>
      <c r="F396" s="1471"/>
      <c r="G396" s="1471"/>
      <c r="H396" s="1471"/>
      <c r="I396" s="1471"/>
      <c r="J396" s="1471"/>
      <c r="K396" s="1471"/>
      <c r="L396" s="1471"/>
      <c r="M396" s="117" t="s">
        <v>123</v>
      </c>
      <c r="N396" s="7"/>
      <c r="O396" s="153" t="s">
        <v>431</v>
      </c>
      <c r="P396" s="343">
        <v>480</v>
      </c>
      <c r="Q396"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396="","未入力あり","✔"),IF(AND(OR($L$4="地域がん診療連携拠点病院",$L$4="特定機能病院で地域がん診療連携拠点病院として申請"),$N$97="はい"),IF(N396="","未入力あり","✔"),"")))</f>
        <v/>
      </c>
      <c r="R396" s="352"/>
      <c r="S396" s="1091" t="str">
        <f t="shared" si="32"/>
        <v/>
      </c>
      <c r="T396" s="212"/>
      <c r="U396" s="1256"/>
      <c r="W396" s="82"/>
    </row>
    <row r="397" spans="1:23" ht="12.75" customHeight="1" thickBot="1" x14ac:dyDescent="0.2">
      <c r="A397" s="925"/>
      <c r="B397" s="911"/>
      <c r="C397" s="911"/>
      <c r="D397" s="80"/>
      <c r="E397" s="911"/>
      <c r="F397" s="1446" t="s">
        <v>1679</v>
      </c>
      <c r="G397" s="1447"/>
      <c r="H397" s="1447"/>
      <c r="I397" s="1447"/>
      <c r="J397" s="1447"/>
      <c r="K397" s="1447"/>
      <c r="L397" s="1447"/>
      <c r="M397" s="104" t="s">
        <v>1262</v>
      </c>
      <c r="N397" s="1295" t="s">
        <v>191</v>
      </c>
      <c r="O397" s="366"/>
      <c r="P397" s="343">
        <v>481</v>
      </c>
      <c r="Q397" s="3"/>
      <c r="R397" s="695"/>
      <c r="S397" s="352"/>
      <c r="T397" s="212"/>
      <c r="U397" s="1256"/>
      <c r="W397" s="82"/>
    </row>
    <row r="398" spans="1:23" ht="24" customHeight="1" thickBot="1" x14ac:dyDescent="0.2">
      <c r="A398" s="925"/>
      <c r="B398" s="911"/>
      <c r="C398" s="911"/>
      <c r="D398" s="1012" t="s">
        <v>170</v>
      </c>
      <c r="E398" s="1458" t="s">
        <v>450</v>
      </c>
      <c r="F398" s="1458"/>
      <c r="G398" s="1458"/>
      <c r="H398" s="1458"/>
      <c r="I398" s="1458"/>
      <c r="J398" s="1458"/>
      <c r="K398" s="1458"/>
      <c r="L398" s="1458"/>
      <c r="M398" s="117" t="s">
        <v>123</v>
      </c>
      <c r="N398" s="7"/>
      <c r="O398" s="153" t="s">
        <v>431</v>
      </c>
      <c r="P398" s="343">
        <v>482</v>
      </c>
      <c r="Q398"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398="","未入力あり","✔"),IF(AND(OR($L$4="地域がん診療連携拠点病院",$L$4="特定機能病院で地域がん診療連携拠点病院として申請"),$N$97="はい"),IF(N398="","未入力あり","✔"),"")))</f>
        <v/>
      </c>
      <c r="R398" s="352"/>
      <c r="S398" s="1091" t="str">
        <f t="shared" ref="S398:S415" si="33">IF(N398="","",IF(N398="はい","○","×"))</f>
        <v/>
      </c>
      <c r="T398" s="212"/>
      <c r="U398" s="1256"/>
      <c r="W398" s="82"/>
    </row>
    <row r="399" spans="1:23" ht="25.5" customHeight="1" thickBot="1" x14ac:dyDescent="0.2">
      <c r="A399" s="925"/>
      <c r="B399" s="911"/>
      <c r="C399" s="911"/>
      <c r="D399" s="1012" t="s">
        <v>391</v>
      </c>
      <c r="E399" s="1458" t="s">
        <v>357</v>
      </c>
      <c r="F399" s="1458"/>
      <c r="G399" s="1458"/>
      <c r="H399" s="1458"/>
      <c r="I399" s="1458"/>
      <c r="J399" s="1458"/>
      <c r="K399" s="1458"/>
      <c r="L399" s="1458"/>
      <c r="M399" s="117" t="s">
        <v>123</v>
      </c>
      <c r="N399" s="7"/>
      <c r="O399" s="153" t="s">
        <v>431</v>
      </c>
      <c r="P399" s="343">
        <v>483</v>
      </c>
      <c r="Q399"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399="","未入力あり","✔"),IF(AND(OR($L$4="地域がん診療連携拠点病院",$L$4="特定機能病院で地域がん診療連携拠点病院として申請"),$N$97="はい"),IF(N399="","未入力あり","✔"),"")))</f>
        <v/>
      </c>
      <c r="R399" s="352"/>
      <c r="S399" s="1091" t="str">
        <f t="shared" si="33"/>
        <v/>
      </c>
      <c r="T399" s="212"/>
      <c r="U399" s="1256"/>
      <c r="W399" s="82"/>
    </row>
    <row r="400" spans="1:23" ht="25.5" customHeight="1" thickBot="1" x14ac:dyDescent="0.2">
      <c r="A400" s="925"/>
      <c r="B400" s="911"/>
      <c r="C400" s="911"/>
      <c r="D400" s="1012" t="s">
        <v>130</v>
      </c>
      <c r="E400" s="1458" t="s">
        <v>141</v>
      </c>
      <c r="F400" s="1458"/>
      <c r="G400" s="1458"/>
      <c r="H400" s="1458"/>
      <c r="I400" s="1458"/>
      <c r="J400" s="1458"/>
      <c r="K400" s="1458"/>
      <c r="L400" s="1458"/>
      <c r="M400" s="117" t="s">
        <v>123</v>
      </c>
      <c r="N400" s="7"/>
      <c r="O400" s="153" t="s">
        <v>431</v>
      </c>
      <c r="P400" s="343">
        <v>484</v>
      </c>
      <c r="Q400"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400="","未入力あり","✔"),IF(AND(OR($L$4="地域がん診療連携拠点病院",$L$4="特定機能病院で地域がん診療連携拠点病院として申請"),$N$97="はい"),IF(N400="","未入力あり","✔"),"")))</f>
        <v/>
      </c>
      <c r="R400" s="352"/>
      <c r="S400" s="1091" t="str">
        <f t="shared" si="33"/>
        <v/>
      </c>
      <c r="T400" s="212"/>
      <c r="U400" s="1256"/>
      <c r="W400" s="82"/>
    </row>
    <row r="401" spans="1:23" ht="24" customHeight="1" thickBot="1" x14ac:dyDescent="0.2">
      <c r="A401" s="925"/>
      <c r="B401" s="911"/>
      <c r="C401" s="911"/>
      <c r="D401" s="1012" t="s">
        <v>131</v>
      </c>
      <c r="E401" s="1458" t="s">
        <v>142</v>
      </c>
      <c r="F401" s="1458"/>
      <c r="G401" s="1458"/>
      <c r="H401" s="1458"/>
      <c r="I401" s="1458"/>
      <c r="J401" s="1458"/>
      <c r="K401" s="1458"/>
      <c r="L401" s="1458"/>
      <c r="M401" s="117" t="s">
        <v>123</v>
      </c>
      <c r="N401" s="7"/>
      <c r="O401" s="191" t="s">
        <v>431</v>
      </c>
      <c r="P401" s="343">
        <v>485</v>
      </c>
      <c r="Q401"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401="","未入力あり","✔"),IF(AND(OR($L$4="地域がん診療連携拠点病院",$L$4="特定機能病院で地域がん診療連携拠点病院として申請"),$N$97="はい"),IF(N401="","未入力あり","✔"),"")))</f>
        <v/>
      </c>
      <c r="R401" s="352"/>
      <c r="S401" s="1091" t="str">
        <f t="shared" si="33"/>
        <v/>
      </c>
      <c r="T401" s="212"/>
      <c r="U401" s="1256"/>
      <c r="W401" s="82"/>
    </row>
    <row r="402" spans="1:23" ht="24" customHeight="1" thickBot="1" x14ac:dyDescent="0.2">
      <c r="A402" s="925"/>
      <c r="B402" s="911"/>
      <c r="C402" s="911"/>
      <c r="D402" s="163" t="s">
        <v>291</v>
      </c>
      <c r="E402" s="1458" t="s">
        <v>143</v>
      </c>
      <c r="F402" s="1458"/>
      <c r="G402" s="1458"/>
      <c r="H402" s="1458"/>
      <c r="I402" s="1458"/>
      <c r="J402" s="1458"/>
      <c r="K402" s="1458"/>
      <c r="L402" s="1458"/>
      <c r="M402" s="117" t="s">
        <v>123</v>
      </c>
      <c r="N402" s="7"/>
      <c r="O402" s="191" t="s">
        <v>431</v>
      </c>
      <c r="P402" s="343">
        <v>486</v>
      </c>
      <c r="Q402"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402="","未入力あり","✔"),IF(AND(OR($L$4="地域がん診療連携拠点病院",$L$4="特定機能病院で地域がん診療連携拠点病院として申請"),$N$97="はい"),IF(N402="","未入力あり","✔"),"")))</f>
        <v/>
      </c>
      <c r="R402" s="352"/>
      <c r="S402" s="1091" t="str">
        <f t="shared" si="33"/>
        <v/>
      </c>
      <c r="T402" s="212"/>
      <c r="U402" s="1256"/>
      <c r="W402" s="82"/>
    </row>
    <row r="403" spans="1:23" ht="12.75" customHeight="1" thickBot="1" x14ac:dyDescent="0.2">
      <c r="A403" s="925"/>
      <c r="B403" s="911"/>
      <c r="C403" s="911"/>
      <c r="D403" s="917" t="s">
        <v>292</v>
      </c>
      <c r="E403" s="1458" t="s">
        <v>502</v>
      </c>
      <c r="F403" s="1458"/>
      <c r="G403" s="1458"/>
      <c r="H403" s="1458"/>
      <c r="I403" s="1458"/>
      <c r="J403" s="1458"/>
      <c r="K403" s="1458"/>
      <c r="L403" s="1458"/>
      <c r="M403" s="121"/>
      <c r="N403" s="114"/>
      <c r="O403" s="357"/>
      <c r="P403" s="343">
        <v>487</v>
      </c>
      <c r="S403" s="352"/>
      <c r="T403" s="212"/>
      <c r="U403" s="1256"/>
      <c r="W403" s="82"/>
    </row>
    <row r="404" spans="1:23" ht="24" customHeight="1" thickBot="1" x14ac:dyDescent="0.2">
      <c r="A404" s="925"/>
      <c r="B404" s="911"/>
      <c r="C404" s="911"/>
      <c r="D404" s="935"/>
      <c r="E404" s="1014" t="s">
        <v>167</v>
      </c>
      <c r="F404" s="1447" t="s">
        <v>733</v>
      </c>
      <c r="G404" s="1447"/>
      <c r="H404" s="1447"/>
      <c r="I404" s="1447"/>
      <c r="J404" s="1447"/>
      <c r="K404" s="1447"/>
      <c r="L404" s="1448"/>
      <c r="M404" s="707" t="s">
        <v>123</v>
      </c>
      <c r="N404" s="7"/>
      <c r="O404" s="153" t="s">
        <v>431</v>
      </c>
      <c r="P404" s="343">
        <v>488</v>
      </c>
      <c r="Q404"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404="","未入力あり","✔"),IF(AND(OR($L$4="地域がん診療連携拠点病院",$L$4="特定機能病院で地域がん診療連携拠点病院として申請"),$N$97="はい"),IF(N404="","未入力あり","✔"),"")))</f>
        <v/>
      </c>
      <c r="R404" s="352"/>
      <c r="S404" s="1091" t="str">
        <f t="shared" si="33"/>
        <v/>
      </c>
      <c r="T404" s="212"/>
      <c r="U404" s="1256"/>
      <c r="W404" s="82"/>
    </row>
    <row r="405" spans="1:23" ht="36" customHeight="1" thickBot="1" x14ac:dyDescent="0.2">
      <c r="A405" s="925"/>
      <c r="B405" s="911"/>
      <c r="C405" s="911"/>
      <c r="D405" s="936"/>
      <c r="E405" s="1014" t="s">
        <v>315</v>
      </c>
      <c r="F405" s="1472" t="s">
        <v>1199</v>
      </c>
      <c r="G405" s="1472"/>
      <c r="H405" s="1472"/>
      <c r="I405" s="1472"/>
      <c r="J405" s="1472"/>
      <c r="K405" s="1472"/>
      <c r="L405" s="1473"/>
      <c r="M405" s="707" t="s">
        <v>123</v>
      </c>
      <c r="N405" s="7"/>
      <c r="O405" s="153" t="s">
        <v>431</v>
      </c>
      <c r="P405" s="343">
        <v>489</v>
      </c>
      <c r="Q405" s="344" t="str">
        <f>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405="","未入力あり","✔"),IF(AND(OR($L$4="地域がん診療連携拠点病院",$L$4="特定機能病院で地域がん診療連携拠点病院として申請"),$N$97="はい"),IF(N405="","未入力あり","✔"),"")))</f>
        <v/>
      </c>
      <c r="R405" s="352"/>
      <c r="S405" s="1091" t="str">
        <f t="shared" si="33"/>
        <v/>
      </c>
      <c r="T405" s="212"/>
      <c r="U405" s="1256"/>
      <c r="W405" s="82"/>
    </row>
    <row r="406" spans="1:23" ht="23.25" customHeight="1" thickBot="1" x14ac:dyDescent="0.2">
      <c r="A406" s="925"/>
      <c r="B406" s="911"/>
      <c r="C406" s="911"/>
      <c r="D406" s="163" t="s">
        <v>293</v>
      </c>
      <c r="E406" s="1447" t="s">
        <v>503</v>
      </c>
      <c r="F406" s="1447"/>
      <c r="G406" s="1447"/>
      <c r="H406" s="1447"/>
      <c r="I406" s="1447"/>
      <c r="J406" s="1447"/>
      <c r="K406" s="1447"/>
      <c r="L406" s="1447"/>
      <c r="M406" s="104"/>
      <c r="N406" s="114"/>
      <c r="O406" s="359"/>
      <c r="P406" s="343">
        <v>490</v>
      </c>
      <c r="S406" s="352"/>
      <c r="T406" s="212"/>
      <c r="U406" s="1256"/>
      <c r="W406" s="82"/>
    </row>
    <row r="407" spans="1:23" ht="26.25" customHeight="1" thickBot="1" x14ac:dyDescent="0.2">
      <c r="A407" s="925"/>
      <c r="B407" s="911"/>
      <c r="C407" s="911"/>
      <c r="D407" s="911"/>
      <c r="E407" s="1028" t="s">
        <v>167</v>
      </c>
      <c r="F407" s="1458" t="s">
        <v>451</v>
      </c>
      <c r="G407" s="1447"/>
      <c r="H407" s="1447"/>
      <c r="I407" s="1447"/>
      <c r="J407" s="1447"/>
      <c r="K407" s="1447"/>
      <c r="L407" s="1447"/>
      <c r="M407" s="83" t="s">
        <v>123</v>
      </c>
      <c r="N407" s="7"/>
      <c r="O407" s="153" t="s">
        <v>431</v>
      </c>
      <c r="P407" s="343">
        <v>491</v>
      </c>
      <c r="Q407" s="344" t="str">
        <f t="shared" ref="Q407:Q415" si="34">IF(COUNTBLANK($W$5:$W$13)=9,"",IF(OR($L$4="都道府県がん診療連携拠点病院",$L$4="特定機能病院で都道府県がん診療連携拠点病院として申請",$L$4="地域がん診療連携拠点病院(高度型)",$L$4="特定機能病院で地域がん診療連携拠点病院(高度型)として申請"),IF(N407="","未入力あり","✔"),IF(AND(OR($L$4="地域がん診療連携拠点病院",$L$4="特定機能病院で地域がん診療連携拠点病院として申請"),$N$97="はい"),IF(N407="","未入力あり","✔"),"")))</f>
        <v/>
      </c>
      <c r="R407" s="352"/>
      <c r="S407" s="1091" t="str">
        <f t="shared" si="33"/>
        <v/>
      </c>
      <c r="T407" s="212"/>
      <c r="U407" s="1256"/>
      <c r="W407" s="82"/>
    </row>
    <row r="408" spans="1:23" ht="12.75" customHeight="1" thickBot="1" x14ac:dyDescent="0.2">
      <c r="A408" s="925"/>
      <c r="B408" s="911"/>
      <c r="C408" s="911"/>
      <c r="D408" s="911"/>
      <c r="E408" s="934"/>
      <c r="F408" s="911"/>
      <c r="G408" s="1446" t="s">
        <v>734</v>
      </c>
      <c r="H408" s="1447"/>
      <c r="I408" s="1447"/>
      <c r="J408" s="1447"/>
      <c r="K408" s="1447"/>
      <c r="L408" s="1448"/>
      <c r="M408" s="83" t="s">
        <v>33</v>
      </c>
      <c r="N408" s="7"/>
      <c r="O408" s="153" t="s">
        <v>431</v>
      </c>
      <c r="P408" s="343">
        <v>492</v>
      </c>
      <c r="Q408" s="344" t="str">
        <f t="shared" si="34"/>
        <v/>
      </c>
      <c r="R408" s="352"/>
      <c r="S408" s="1091" t="str">
        <f t="shared" si="33"/>
        <v/>
      </c>
      <c r="T408" s="212"/>
      <c r="U408" s="1256"/>
      <c r="W408" s="82"/>
    </row>
    <row r="409" spans="1:23" ht="12.75" customHeight="1" thickBot="1" x14ac:dyDescent="0.2">
      <c r="A409" s="925"/>
      <c r="B409" s="911"/>
      <c r="C409" s="911"/>
      <c r="D409" s="911"/>
      <c r="E409" s="932"/>
      <c r="F409" s="912"/>
      <c r="G409" s="1478" t="s">
        <v>1540</v>
      </c>
      <c r="H409" s="1472"/>
      <c r="I409" s="1472"/>
      <c r="J409" s="1472"/>
      <c r="K409" s="1472"/>
      <c r="L409" s="1472"/>
      <c r="M409" s="83" t="s">
        <v>34</v>
      </c>
      <c r="N409" s="7"/>
      <c r="O409" s="153" t="s">
        <v>431</v>
      </c>
      <c r="P409" s="343">
        <v>493</v>
      </c>
      <c r="Q409" s="344" t="str">
        <f t="shared" si="34"/>
        <v/>
      </c>
      <c r="R409" s="352"/>
      <c r="S409" s="1091" t="str">
        <f t="shared" si="33"/>
        <v/>
      </c>
      <c r="T409" s="212"/>
      <c r="U409" s="1256"/>
      <c r="W409" s="82"/>
    </row>
    <row r="410" spans="1:23" ht="18.75" customHeight="1" thickBot="1" x14ac:dyDescent="0.2">
      <c r="A410" s="925"/>
      <c r="B410" s="911"/>
      <c r="C410" s="911"/>
      <c r="D410" s="911"/>
      <c r="E410" s="1028" t="s">
        <v>315</v>
      </c>
      <c r="F410" s="1451" t="s">
        <v>1541</v>
      </c>
      <c r="G410" s="1451"/>
      <c r="H410" s="1451"/>
      <c r="I410" s="1451"/>
      <c r="J410" s="1451"/>
      <c r="K410" s="1451"/>
      <c r="L410" s="1451"/>
      <c r="M410" s="83" t="s">
        <v>123</v>
      </c>
      <c r="N410" s="7"/>
      <c r="O410" s="153" t="s">
        <v>431</v>
      </c>
      <c r="P410" s="343">
        <v>494</v>
      </c>
      <c r="Q410" s="344" t="str">
        <f t="shared" si="34"/>
        <v/>
      </c>
      <c r="R410" s="352"/>
      <c r="S410" s="1091" t="str">
        <f t="shared" si="33"/>
        <v/>
      </c>
      <c r="T410" s="212"/>
      <c r="U410" s="1256"/>
      <c r="W410" s="82"/>
    </row>
    <row r="411" spans="1:23" ht="13.5" customHeight="1" thickBot="1" x14ac:dyDescent="0.2">
      <c r="A411" s="925"/>
      <c r="B411" s="911"/>
      <c r="C411" s="911"/>
      <c r="D411" s="911"/>
      <c r="E411" s="932"/>
      <c r="F411" s="912"/>
      <c r="G411" s="1446" t="s">
        <v>1542</v>
      </c>
      <c r="H411" s="1447"/>
      <c r="I411" s="1447"/>
      <c r="J411" s="1447"/>
      <c r="K411" s="1447"/>
      <c r="L411" s="1448"/>
      <c r="M411" s="83" t="s">
        <v>123</v>
      </c>
      <c r="N411" s="7"/>
      <c r="O411" s="153" t="s">
        <v>431</v>
      </c>
      <c r="P411" s="343">
        <v>495</v>
      </c>
      <c r="Q411" s="344" t="str">
        <f t="shared" si="34"/>
        <v/>
      </c>
      <c r="R411" s="352"/>
      <c r="S411" s="1091" t="str">
        <f t="shared" si="33"/>
        <v/>
      </c>
      <c r="T411" s="212"/>
      <c r="U411" s="1256"/>
      <c r="W411" s="82"/>
    </row>
    <row r="412" spans="1:23" ht="13.5" customHeight="1" thickBot="1" x14ac:dyDescent="0.2">
      <c r="A412" s="925"/>
      <c r="B412" s="911"/>
      <c r="C412" s="911"/>
      <c r="D412" s="911"/>
      <c r="E412" s="1028" t="s">
        <v>160</v>
      </c>
      <c r="F412" s="1471" t="s">
        <v>230</v>
      </c>
      <c r="G412" s="1471"/>
      <c r="H412" s="1471"/>
      <c r="I412" s="1471"/>
      <c r="J412" s="1471"/>
      <c r="K412" s="1471"/>
      <c r="L412" s="1471"/>
      <c r="M412" s="83" t="s">
        <v>123</v>
      </c>
      <c r="N412" s="7"/>
      <c r="O412" s="153" t="s">
        <v>431</v>
      </c>
      <c r="P412" s="343">
        <v>496</v>
      </c>
      <c r="Q412" s="344" t="str">
        <f t="shared" si="34"/>
        <v/>
      </c>
      <c r="R412" s="352"/>
      <c r="S412" s="1091" t="str">
        <f t="shared" si="33"/>
        <v/>
      </c>
      <c r="T412" s="212"/>
      <c r="U412" s="1256"/>
      <c r="W412" s="82"/>
    </row>
    <row r="413" spans="1:23" ht="13.5" customHeight="1" thickBot="1" x14ac:dyDescent="0.2">
      <c r="A413" s="925"/>
      <c r="B413" s="911"/>
      <c r="C413" s="911"/>
      <c r="D413" s="911"/>
      <c r="E413" s="932"/>
      <c r="F413" s="912"/>
      <c r="G413" s="1446" t="s">
        <v>1396</v>
      </c>
      <c r="H413" s="1447"/>
      <c r="I413" s="1447"/>
      <c r="J413" s="1447"/>
      <c r="K413" s="1447"/>
      <c r="L413" s="1448"/>
      <c r="M413" s="83" t="s">
        <v>34</v>
      </c>
      <c r="N413" s="7"/>
      <c r="O413" s="153" t="s">
        <v>431</v>
      </c>
      <c r="P413" s="343">
        <v>497</v>
      </c>
      <c r="Q413" s="344" t="str">
        <f t="shared" si="34"/>
        <v/>
      </c>
      <c r="R413" s="352"/>
      <c r="S413" s="1091" t="str">
        <f t="shared" si="33"/>
        <v/>
      </c>
      <c r="T413" s="212"/>
      <c r="U413" s="1256"/>
      <c r="W413" s="82"/>
    </row>
    <row r="414" spans="1:23" ht="31.9" customHeight="1" thickBot="1" x14ac:dyDescent="0.2">
      <c r="A414" s="925"/>
      <c r="B414" s="911"/>
      <c r="C414" s="911"/>
      <c r="D414" s="911"/>
      <c r="E414" s="910" t="s">
        <v>161</v>
      </c>
      <c r="F414" s="1447" t="s">
        <v>735</v>
      </c>
      <c r="G414" s="1447"/>
      <c r="H414" s="1447"/>
      <c r="I414" s="1447"/>
      <c r="J414" s="1447"/>
      <c r="K414" s="1447"/>
      <c r="L414" s="1448"/>
      <c r="M414" s="83" t="s">
        <v>123</v>
      </c>
      <c r="N414" s="7"/>
      <c r="O414" s="153" t="s">
        <v>431</v>
      </c>
      <c r="P414" s="343">
        <v>498</v>
      </c>
      <c r="Q414" s="344" t="str">
        <f t="shared" si="34"/>
        <v/>
      </c>
      <c r="R414" s="352"/>
      <c r="S414" s="1091" t="str">
        <f t="shared" si="33"/>
        <v/>
      </c>
      <c r="T414" s="212"/>
      <c r="U414" s="1256"/>
      <c r="W414" s="82"/>
    </row>
    <row r="415" spans="1:23" ht="18.75" customHeight="1" thickBot="1" x14ac:dyDescent="0.2">
      <c r="A415" s="925"/>
      <c r="B415" s="911"/>
      <c r="C415" s="911"/>
      <c r="D415" s="911"/>
      <c r="E415" s="179" t="s">
        <v>162</v>
      </c>
      <c r="F415" s="1471" t="s">
        <v>231</v>
      </c>
      <c r="G415" s="1471"/>
      <c r="H415" s="1471"/>
      <c r="I415" s="1471"/>
      <c r="J415" s="1471"/>
      <c r="K415" s="1471"/>
      <c r="L415" s="1471"/>
      <c r="M415" s="83" t="s">
        <v>419</v>
      </c>
      <c r="N415" s="7"/>
      <c r="O415" s="153" t="s">
        <v>431</v>
      </c>
      <c r="P415" s="343">
        <v>499</v>
      </c>
      <c r="Q415" s="344" t="str">
        <f t="shared" si="34"/>
        <v/>
      </c>
      <c r="R415" s="352"/>
      <c r="S415" s="1091" t="str">
        <f t="shared" si="33"/>
        <v/>
      </c>
      <c r="T415" s="212"/>
      <c r="U415" s="1256"/>
      <c r="W415" s="82"/>
    </row>
    <row r="416" spans="1:23" ht="13.5" customHeight="1" thickBot="1" x14ac:dyDescent="0.2">
      <c r="A416" s="925"/>
      <c r="B416" s="912"/>
      <c r="C416" s="912"/>
      <c r="D416" s="912"/>
      <c r="E416" s="999"/>
      <c r="F416" s="912"/>
      <c r="G416" s="1446" t="s">
        <v>1783</v>
      </c>
      <c r="H416" s="1447"/>
      <c r="I416" s="1447"/>
      <c r="J416" s="1447"/>
      <c r="K416" s="1447"/>
      <c r="L416" s="1448"/>
      <c r="M416" s="104" t="s">
        <v>42</v>
      </c>
      <c r="N416" s="1318" t="s">
        <v>186</v>
      </c>
      <c r="O416" s="353"/>
      <c r="P416" s="343">
        <v>500</v>
      </c>
      <c r="S416" s="352"/>
      <c r="T416" s="212"/>
      <c r="U416" s="1256"/>
      <c r="W416" s="82"/>
    </row>
    <row r="417" spans="1:23" ht="13.5" customHeight="1" thickBot="1" x14ac:dyDescent="0.2">
      <c r="A417" s="1052"/>
      <c r="B417" s="1038" t="s">
        <v>112</v>
      </c>
      <c r="C417" s="980"/>
      <c r="D417" s="980"/>
      <c r="E417" s="180"/>
      <c r="F417" s="180"/>
      <c r="G417" s="205"/>
      <c r="H417" s="185"/>
      <c r="I417" s="185"/>
      <c r="J417" s="185"/>
      <c r="K417" s="185"/>
      <c r="L417" s="720"/>
      <c r="M417" s="91"/>
      <c r="N417" s="119"/>
      <c r="O417" s="206"/>
      <c r="P417" s="343">
        <v>501</v>
      </c>
      <c r="S417" s="352"/>
      <c r="T417" s="212"/>
      <c r="U417" s="1256"/>
      <c r="W417" s="82"/>
    </row>
    <row r="418" spans="1:23" ht="13.5" customHeight="1" thickBot="1" x14ac:dyDescent="0.2">
      <c r="A418" s="176"/>
      <c r="B418" s="919"/>
      <c r="C418" s="1037" t="s">
        <v>316</v>
      </c>
      <c r="D418" s="1458" t="s">
        <v>299</v>
      </c>
      <c r="E418" s="1458"/>
      <c r="F418" s="1458"/>
      <c r="G418" s="1458"/>
      <c r="H418" s="1458"/>
      <c r="I418" s="1458"/>
      <c r="J418" s="1458"/>
      <c r="K418" s="1458"/>
      <c r="L418" s="1458"/>
      <c r="M418" s="117" t="s">
        <v>34</v>
      </c>
      <c r="N418" s="7"/>
      <c r="O418" s="153" t="s">
        <v>431</v>
      </c>
      <c r="P418" s="343">
        <v>502</v>
      </c>
      <c r="Q418" s="344" t="str">
        <f>IF(COUNTBLANK($W$5:$W$12)=8,"",IF(OR($L$4="都道府県がん診療連携拠点病院",$L$4="特定機能病院で都道府県がん診療連携拠点病院として申請"),IF(N418="","未入力あり","✔"),""))</f>
        <v/>
      </c>
      <c r="R418" s="352"/>
      <c r="S418" s="1091" t="str">
        <f>IF(N418="","",IF(N418="はい","○","×"))</f>
        <v/>
      </c>
      <c r="T418" s="212"/>
      <c r="U418" s="1256"/>
      <c r="W418" s="82"/>
    </row>
    <row r="419" spans="1:23" ht="13.5" customHeight="1" thickBot="1" x14ac:dyDescent="0.2">
      <c r="A419" s="1052"/>
      <c r="B419" s="1062" t="s">
        <v>453</v>
      </c>
      <c r="C419" s="979"/>
      <c r="D419" s="979"/>
      <c r="E419" s="166"/>
      <c r="F419" s="166"/>
      <c r="G419" s="184"/>
      <c r="H419" s="186"/>
      <c r="I419" s="186"/>
      <c r="J419" s="186"/>
      <c r="K419" s="186"/>
      <c r="L419" s="719"/>
      <c r="M419" s="91"/>
      <c r="N419" s="119"/>
      <c r="O419" s="120"/>
      <c r="P419" s="343">
        <v>503</v>
      </c>
      <c r="S419" s="352"/>
      <c r="T419" s="212"/>
      <c r="U419" s="1256"/>
      <c r="W419" s="82"/>
    </row>
    <row r="420" spans="1:23" ht="24" customHeight="1" thickBot="1" x14ac:dyDescent="0.2">
      <c r="A420" s="925"/>
      <c r="B420" s="80"/>
      <c r="C420" s="1457" t="s">
        <v>736</v>
      </c>
      <c r="D420" s="1458"/>
      <c r="E420" s="1447"/>
      <c r="F420" s="1447"/>
      <c r="G420" s="1447"/>
      <c r="H420" s="1447"/>
      <c r="I420" s="1447"/>
      <c r="J420" s="1447"/>
      <c r="K420" s="1447"/>
      <c r="L420" s="1448"/>
      <c r="M420" s="707" t="s">
        <v>123</v>
      </c>
      <c r="N420" s="7"/>
      <c r="O420" s="153" t="s">
        <v>431</v>
      </c>
      <c r="P420" s="343">
        <v>504</v>
      </c>
      <c r="Q420" s="344" t="str">
        <f>IF(COUNTBLANK($W$5:$W$12)=8,"",IF(OR($L$4="都道府県がん診療連携拠点病院",$L$4="特定機能病院で都道府県がん診療連携拠点病院として申請"),IF(N420="","未入力あり","✔"),""))</f>
        <v/>
      </c>
      <c r="R420" s="352"/>
      <c r="S420" s="1091" t="str">
        <f>IF(N420="","",IF(N420="はい","○","×"))</f>
        <v/>
      </c>
      <c r="T420" s="212"/>
      <c r="U420" s="1256"/>
      <c r="W420" s="82"/>
    </row>
    <row r="421" spans="1:23" ht="13.9" customHeight="1" thickBot="1" x14ac:dyDescent="0.2">
      <c r="A421" s="1052"/>
      <c r="B421" s="980" t="s">
        <v>1263</v>
      </c>
      <c r="C421" s="980"/>
      <c r="D421" s="980"/>
      <c r="E421" s="180"/>
      <c r="F421" s="180"/>
      <c r="G421" s="180"/>
      <c r="H421" s="167"/>
      <c r="I421" s="167"/>
      <c r="J421" s="167"/>
      <c r="K421" s="167"/>
      <c r="L421" s="716"/>
      <c r="M421" s="91"/>
      <c r="N421" s="413"/>
      <c r="O421" s="92"/>
      <c r="P421" s="343">
        <v>506</v>
      </c>
      <c r="S421" s="352"/>
      <c r="T421" s="212"/>
      <c r="U421" s="1256"/>
      <c r="W421" s="82"/>
    </row>
    <row r="422" spans="1:23" ht="13.5" customHeight="1" thickBot="1" x14ac:dyDescent="0.2">
      <c r="A422" s="925"/>
      <c r="B422" s="80"/>
      <c r="C422" s="1035" t="s">
        <v>713</v>
      </c>
      <c r="D422" s="1451" t="s">
        <v>1492</v>
      </c>
      <c r="E422" s="1451"/>
      <c r="F422" s="1451"/>
      <c r="G422" s="1451"/>
      <c r="H422" s="1451"/>
      <c r="I422" s="1451"/>
      <c r="J422" s="1451"/>
      <c r="K422" s="1451"/>
      <c r="L422" s="1474"/>
      <c r="M422" s="706" t="s">
        <v>33</v>
      </c>
      <c r="N422" s="7"/>
      <c r="O422" s="390" t="s">
        <v>431</v>
      </c>
      <c r="P422" s="343">
        <v>507</v>
      </c>
      <c r="Q422" s="344" t="str">
        <f>IF(COUNTBLANK($W$5:$W$12)=8,"",IF(OR($L$4="都道府県がん診療連携拠点病院",$L$4="特定機能病院で都道府県がん診療連携拠点病院として申請"),IF(N422="","未入力あり","✔"),""))</f>
        <v/>
      </c>
      <c r="R422" s="352"/>
      <c r="S422" s="1091" t="str">
        <f>IF(N422="","",IF(N422="はい","○","×"))</f>
        <v/>
      </c>
      <c r="T422" s="212"/>
      <c r="U422" s="1256"/>
      <c r="W422" s="82"/>
    </row>
    <row r="423" spans="1:23" ht="12.75" customHeight="1" thickBot="1" x14ac:dyDescent="0.2">
      <c r="A423" s="925"/>
      <c r="B423" s="80"/>
      <c r="C423" s="1035" t="s">
        <v>1397</v>
      </c>
      <c r="D423" s="1458" t="s">
        <v>1398</v>
      </c>
      <c r="E423" s="1458"/>
      <c r="F423" s="1458"/>
      <c r="G423" s="1458"/>
      <c r="H423" s="1458"/>
      <c r="I423" s="1458"/>
      <c r="J423" s="1458"/>
      <c r="K423" s="1458"/>
      <c r="L423" s="1459"/>
      <c r="M423" s="706" t="s">
        <v>33</v>
      </c>
      <c r="N423" s="7"/>
      <c r="O423" s="790" t="s">
        <v>431</v>
      </c>
      <c r="P423" s="343">
        <v>508</v>
      </c>
      <c r="Q423" s="344" t="str">
        <f>IF(COUNTBLANK($W$5:$W$12)=8,"",IF(OR($L$4="都道府県がん診療連携拠点病院",$L$4="特定機能病院で都道府県がん診療連携拠点病院として申請"),IF(N423="","未入力あり","✔"),""))</f>
        <v/>
      </c>
      <c r="R423" s="352"/>
      <c r="S423" s="1091" t="str">
        <f>IF(N423="","",IF(N423="はい","○","×"))</f>
        <v/>
      </c>
      <c r="T423" s="212"/>
      <c r="U423" s="1256"/>
      <c r="W423" s="82"/>
    </row>
    <row r="424" spans="1:23" ht="12.75" customHeight="1" thickBot="1" x14ac:dyDescent="0.2">
      <c r="A424" s="925"/>
      <c r="B424" s="911"/>
      <c r="C424" s="1053"/>
      <c r="D424" s="912"/>
      <c r="E424" s="1475" t="s">
        <v>1399</v>
      </c>
      <c r="F424" s="1476"/>
      <c r="G424" s="1476"/>
      <c r="H424" s="1476"/>
      <c r="I424" s="1476"/>
      <c r="J424" s="1476"/>
      <c r="K424" s="1476"/>
      <c r="L424" s="1477"/>
      <c r="M424" s="706" t="s">
        <v>34</v>
      </c>
      <c r="N424" s="7"/>
      <c r="O424" s="790" t="s">
        <v>431</v>
      </c>
      <c r="P424" s="343">
        <v>509</v>
      </c>
      <c r="Q424" s="344" t="str">
        <f>IF(COUNTBLANK($W$5:$W$12)=8,"",IF(OR($L$4="都道府県がん診療連携拠点病院",$L$4="特定機能病院で都道府県がん診療連携拠点病院として申請"),IF(N424="","未入力あり","✔"),""))</f>
        <v/>
      </c>
      <c r="R424" s="352"/>
      <c r="S424" s="1091" t="str">
        <f>IF(N424="","",IF(N424="はい","○","×"))</f>
        <v/>
      </c>
      <c r="T424" s="212"/>
      <c r="U424" s="1256"/>
      <c r="W424" s="82"/>
    </row>
    <row r="425" spans="1:23" ht="12.75" customHeight="1" thickBot="1" x14ac:dyDescent="0.2">
      <c r="A425" s="925"/>
      <c r="B425" s="80"/>
      <c r="C425" s="1037" t="s">
        <v>29</v>
      </c>
      <c r="D425" s="1039" t="s">
        <v>715</v>
      </c>
      <c r="E425" s="82"/>
      <c r="F425" s="1012"/>
      <c r="G425" s="173"/>
      <c r="H425" s="82"/>
      <c r="I425" s="1039"/>
      <c r="J425" s="1039"/>
      <c r="K425" s="1039"/>
      <c r="L425" s="1040"/>
      <c r="M425" s="706" t="s">
        <v>33</v>
      </c>
      <c r="N425" s="7"/>
      <c r="O425" s="790" t="s">
        <v>431</v>
      </c>
      <c r="P425" s="343">
        <v>510</v>
      </c>
      <c r="Q425" s="344" t="str">
        <f>IF(COUNTBLANK($W$5:$W$12)=8,"",IF(OR($L$4="都道府県がん診療連携拠点病院",$L$4="特定機能病院で都道府県がん診療連携拠点病院として申請"),IF(N425="","未入力あり","✔"),""))</f>
        <v/>
      </c>
      <c r="R425" s="352"/>
      <c r="S425" s="1091" t="str">
        <f>IF(N425="","",IF(N425="はい","○","×"))</f>
        <v/>
      </c>
      <c r="T425" s="212"/>
      <c r="U425" s="1256"/>
      <c r="W425" s="82"/>
    </row>
    <row r="426" spans="1:23" ht="12.75" customHeight="1" thickBot="1" x14ac:dyDescent="0.2">
      <c r="A426" s="925"/>
      <c r="B426" s="80"/>
      <c r="C426" s="1035" t="s">
        <v>1400</v>
      </c>
      <c r="D426" s="1458" t="s">
        <v>1401</v>
      </c>
      <c r="E426" s="1458"/>
      <c r="F426" s="1458"/>
      <c r="G426" s="1458"/>
      <c r="H426" s="1458"/>
      <c r="I426" s="1458"/>
      <c r="J426" s="1458"/>
      <c r="K426" s="1458"/>
      <c r="L426" s="1459"/>
      <c r="M426" s="707" t="s">
        <v>34</v>
      </c>
      <c r="N426" s="7"/>
      <c r="O426" s="353" t="s">
        <v>431</v>
      </c>
      <c r="P426" s="343">
        <v>511</v>
      </c>
      <c r="Q426" s="344" t="str">
        <f>IF(COUNTBLANK($W$5:$W$12)=8,"",IF(OR($L$4="都道府県がん診療連携拠点病院",$L$4="特定機能病院で都道府県がん診療連携拠点病院として申請"),IF(N426="","未入力あり","✔"),""))</f>
        <v/>
      </c>
      <c r="R426" s="352"/>
      <c r="S426" s="1091" t="str">
        <f>IF(N426="","",IF(N426="はい","○","×"))</f>
        <v/>
      </c>
      <c r="T426" s="212"/>
      <c r="U426" s="1256"/>
      <c r="W426" s="82"/>
    </row>
    <row r="427" spans="1:23" ht="12.75" customHeight="1" thickBot="1" x14ac:dyDescent="0.2">
      <c r="A427" s="925"/>
      <c r="B427" s="911"/>
      <c r="C427" s="1053"/>
      <c r="D427" s="912"/>
      <c r="E427" s="1475" t="s">
        <v>1775</v>
      </c>
      <c r="F427" s="1476"/>
      <c r="G427" s="1476"/>
      <c r="H427" s="1476"/>
      <c r="I427" s="1476"/>
      <c r="J427" s="1476"/>
      <c r="K427" s="1476"/>
      <c r="L427" s="1477"/>
      <c r="M427" s="121" t="s">
        <v>1335</v>
      </c>
      <c r="N427" s="1295" t="s">
        <v>184</v>
      </c>
      <c r="O427" s="353"/>
      <c r="P427" s="343">
        <v>512</v>
      </c>
      <c r="Q427" s="394"/>
      <c r="R427" s="352"/>
      <c r="S427" s="352"/>
      <c r="T427" s="212"/>
      <c r="U427" s="1256"/>
      <c r="W427" s="82"/>
    </row>
    <row r="428" spans="1:23" ht="12.75" customHeight="1" thickBot="1" x14ac:dyDescent="0.2">
      <c r="A428" s="925"/>
      <c r="B428" s="80"/>
      <c r="C428" s="1035" t="s">
        <v>716</v>
      </c>
      <c r="D428" s="1447" t="s">
        <v>719</v>
      </c>
      <c r="E428" s="1447"/>
      <c r="F428" s="1447"/>
      <c r="G428" s="1447"/>
      <c r="H428" s="1447"/>
      <c r="I428" s="1447"/>
      <c r="J428" s="1447"/>
      <c r="K428" s="1447"/>
      <c r="L428" s="1448"/>
      <c r="M428" s="121" t="s">
        <v>42</v>
      </c>
      <c r="N428" s="7"/>
      <c r="O428" s="353" t="s">
        <v>431</v>
      </c>
      <c r="P428" s="343">
        <v>513</v>
      </c>
      <c r="Q428" s="344" t="str">
        <f>IF(COUNTBLANK($W$5:$W$12)=8,"",IF(OR($L$4="都道府県がん診療連携拠点病院",$L$4="特定機能病院で都道府県がん診療連携拠点病院として申請"),IF(N428="","未入力あり","✔"),""))</f>
        <v/>
      </c>
      <c r="R428" s="352"/>
      <c r="S428" s="1091" t="str">
        <f>IF(N428="","",IF(N428="はい","○","×"))</f>
        <v/>
      </c>
      <c r="T428" s="212"/>
      <c r="U428" s="1256"/>
      <c r="W428" s="82"/>
    </row>
    <row r="429" spans="1:23" ht="39" customHeight="1" thickBot="1" x14ac:dyDescent="0.2">
      <c r="A429" s="925"/>
      <c r="B429" s="80"/>
      <c r="C429" s="935"/>
      <c r="D429" s="1457" t="s">
        <v>1543</v>
      </c>
      <c r="E429" s="1447"/>
      <c r="F429" s="1447"/>
      <c r="G429" s="1447"/>
      <c r="H429" s="1447"/>
      <c r="I429" s="1447"/>
      <c r="J429" s="1447"/>
      <c r="K429" s="1447"/>
      <c r="L429" s="1447"/>
      <c r="M429" s="121"/>
      <c r="N429" s="112"/>
      <c r="O429" s="113"/>
      <c r="P429" s="343">
        <v>514</v>
      </c>
      <c r="Q429" s="213"/>
      <c r="R429" s="213"/>
      <c r="S429" s="352"/>
      <c r="T429" s="212"/>
      <c r="U429" s="1256"/>
      <c r="W429" s="82"/>
    </row>
    <row r="430" spans="1:23" ht="20.25" customHeight="1" thickBot="1" x14ac:dyDescent="0.2">
      <c r="A430" s="925"/>
      <c r="B430" s="80"/>
      <c r="C430" s="935"/>
      <c r="D430" s="935"/>
      <c r="E430" s="961" t="s">
        <v>106</v>
      </c>
      <c r="F430" s="1447" t="s">
        <v>1404</v>
      </c>
      <c r="G430" s="1447"/>
      <c r="H430" s="1447"/>
      <c r="I430" s="1447"/>
      <c r="J430" s="1447"/>
      <c r="K430" s="1447"/>
      <c r="L430" s="1448"/>
      <c r="M430" s="1142" t="str">
        <f>IF(N428="はい","A",(IF(N428="いいえ","-","A／-")))</f>
        <v>A／-</v>
      </c>
      <c r="N430" s="7"/>
      <c r="O430" s="353" t="s">
        <v>1273</v>
      </c>
      <c r="P430" s="343">
        <v>515</v>
      </c>
      <c r="Q430" s="344" t="str">
        <f>IF(COUNTBLANK($W$5:$W$12)=8,"",IF(OR($L$4="都道府県がん診療連携拠点病院",$L$4="特定機能病院で都道府県がん診療連携拠点病院として申請"),IF(N430="","未入力あり","✔"),""))</f>
        <v/>
      </c>
      <c r="R430" s="352"/>
      <c r="S430" s="1091" t="str">
        <f>IF(AND(M430="A",N430="はい"),"○",IF(AND(M430="A",N430&lt;&gt;""),"×",""))</f>
        <v/>
      </c>
      <c r="T430" s="212"/>
      <c r="U430" s="1256"/>
      <c r="W430" s="82"/>
    </row>
    <row r="431" spans="1:23" ht="26.25" customHeight="1" thickBot="1" x14ac:dyDescent="0.2">
      <c r="A431" s="925"/>
      <c r="B431" s="80"/>
      <c r="C431" s="935"/>
      <c r="D431" s="911"/>
      <c r="E431" s="961" t="s">
        <v>1402</v>
      </c>
      <c r="F431" s="1447" t="s">
        <v>1403</v>
      </c>
      <c r="G431" s="1447"/>
      <c r="H431" s="1447"/>
      <c r="I431" s="1447"/>
      <c r="J431" s="1447"/>
      <c r="K431" s="1447"/>
      <c r="L431" s="1448"/>
      <c r="M431" s="1142" t="str">
        <f>IF(N428="はい","A",(IF(N428="いいえ","-","A／-")))</f>
        <v>A／-</v>
      </c>
      <c r="N431" s="7"/>
      <c r="O431" s="353" t="s">
        <v>1273</v>
      </c>
      <c r="P431" s="343">
        <v>516</v>
      </c>
      <c r="Q431" s="344" t="str">
        <f>IF(COUNTBLANK($W$5:$W$12)=8,"",IF(OR($L$4="都道府県がん診療連携拠点病院",$L$4="特定機能病院で都道府県がん診療連携拠点病院として申請"),IF(N431="","未入力あり","✔"),""))</f>
        <v/>
      </c>
      <c r="R431" s="352"/>
      <c r="S431" s="1091" t="str">
        <f>IF(AND(M431="A",N431="はい"),"○",IF(AND(M431="A",N431&lt;&gt;""),"×",""))</f>
        <v/>
      </c>
      <c r="T431" s="212"/>
      <c r="U431" s="1256"/>
      <c r="W431" s="82"/>
    </row>
    <row r="432" spans="1:23" ht="15" customHeight="1" thickBot="1" x14ac:dyDescent="0.2">
      <c r="A432" s="925"/>
      <c r="B432" s="80"/>
      <c r="C432" s="936"/>
      <c r="D432" s="912"/>
      <c r="E432" s="961" t="s">
        <v>726</v>
      </c>
      <c r="F432" s="1447" t="s">
        <v>737</v>
      </c>
      <c r="G432" s="1447"/>
      <c r="H432" s="1447"/>
      <c r="I432" s="1447"/>
      <c r="J432" s="1447"/>
      <c r="K432" s="1447"/>
      <c r="L432" s="1448"/>
      <c r="M432" s="1142" t="str">
        <f>IF(N428="はい","A",(IF(N428="いいえ","-","A／-")))</f>
        <v>A／-</v>
      </c>
      <c r="N432" s="7"/>
      <c r="O432" s="353" t="s">
        <v>1273</v>
      </c>
      <c r="P432" s="343">
        <v>517</v>
      </c>
      <c r="Q432" s="344" t="str">
        <f>IF(COUNTBLANK($W$5:$W$12)=8,"",IF(OR($L$4="都道府県がん診療連携拠点病院",$L$4="特定機能病院で都道府県がん診療連携拠点病院として申請"),IF(N432="","未入力あり","✔"),""))</f>
        <v/>
      </c>
      <c r="R432" s="352"/>
      <c r="S432" s="1091" t="str">
        <f>IF(AND(M432="A",N432="はい"),"○",IF(AND(M432="A",N432&lt;&gt;""),"×",""))</f>
        <v/>
      </c>
      <c r="T432" s="212"/>
      <c r="U432" s="1256"/>
      <c r="W432" s="82"/>
    </row>
    <row r="433" spans="1:24" ht="15" customHeight="1" thickBot="1" x14ac:dyDescent="0.2">
      <c r="A433" s="925"/>
      <c r="B433" s="80"/>
      <c r="C433" s="1035" t="s">
        <v>1405</v>
      </c>
      <c r="D433" s="1458" t="s">
        <v>721</v>
      </c>
      <c r="E433" s="1458"/>
      <c r="F433" s="1458"/>
      <c r="G433" s="1458"/>
      <c r="H433" s="1458"/>
      <c r="I433" s="1458"/>
      <c r="J433" s="1458"/>
      <c r="K433" s="1458"/>
      <c r="L433" s="1459"/>
      <c r="M433" s="707" t="s">
        <v>33</v>
      </c>
      <c r="N433" s="7"/>
      <c r="O433" s="353" t="s">
        <v>431</v>
      </c>
      <c r="P433" s="343">
        <v>518</v>
      </c>
      <c r="Q433" s="344" t="str">
        <f>IF(COUNTBLANK($W$5:$W$12)=8,"",IF(OR($L$4="都道府県がん診療連携拠点病院",$L$4="特定機能病院で都道府県がん診療連携拠点病院として申請"),IF(N433="","未入力あり","✔"),""))</f>
        <v/>
      </c>
      <c r="R433" s="352"/>
      <c r="S433" s="1091" t="str">
        <f>IF(N433="","",IF(N433="はい","○","×"))</f>
        <v/>
      </c>
      <c r="T433" s="212"/>
      <c r="U433" s="1256"/>
      <c r="W433" s="82"/>
    </row>
    <row r="434" spans="1:24" ht="13.9" customHeight="1" thickBot="1" x14ac:dyDescent="0.2">
      <c r="A434" s="959" t="s">
        <v>14</v>
      </c>
      <c r="B434" s="982"/>
      <c r="C434" s="982"/>
      <c r="D434" s="982"/>
      <c r="E434" s="85"/>
      <c r="F434" s="85"/>
      <c r="G434" s="85"/>
      <c r="H434" s="86"/>
      <c r="I434" s="86"/>
      <c r="J434" s="86"/>
      <c r="K434" s="86"/>
      <c r="L434" s="715"/>
      <c r="M434" s="87"/>
      <c r="N434" s="87"/>
      <c r="O434" s="88"/>
      <c r="P434" s="343">
        <v>519</v>
      </c>
      <c r="Q434" s="213"/>
      <c r="R434" s="213"/>
      <c r="S434" s="352"/>
      <c r="T434" s="213"/>
      <c r="U434" s="1256"/>
      <c r="W434" s="82"/>
    </row>
    <row r="435" spans="1:24" ht="18.75" customHeight="1" thickBot="1" x14ac:dyDescent="0.2">
      <c r="A435" s="960"/>
      <c r="B435" s="1457" t="s">
        <v>1264</v>
      </c>
      <c r="C435" s="1447"/>
      <c r="D435" s="1447"/>
      <c r="E435" s="1447"/>
      <c r="F435" s="1447"/>
      <c r="G435" s="1447"/>
      <c r="H435" s="1447"/>
      <c r="I435" s="1447"/>
      <c r="J435" s="1447"/>
      <c r="K435" s="1447"/>
      <c r="L435" s="1447"/>
      <c r="M435" s="117" t="s">
        <v>33</v>
      </c>
      <c r="N435" s="7"/>
      <c r="O435" s="353" t="s">
        <v>431</v>
      </c>
      <c r="P435" s="343">
        <v>520</v>
      </c>
      <c r="Q435" s="344" t="str">
        <f>IF(COUNTBLANK(W5:W12)=8,"",IF(L4="国立がん研究センター中央病院および東病院",IF(N435="","未入力あり","✔"),""))</f>
        <v/>
      </c>
      <c r="R435" s="213"/>
      <c r="S435" s="1091" t="str">
        <f>IF(N435="","",IF(N435="はい","○","×"))</f>
        <v/>
      </c>
      <c r="T435" s="213"/>
      <c r="U435" s="1256"/>
      <c r="W435" s="82"/>
      <c r="X435" s="826"/>
    </row>
    <row r="436" spans="1:24" ht="35.25" customHeight="1" thickBot="1" x14ac:dyDescent="0.2">
      <c r="A436" s="930"/>
      <c r="B436" s="936"/>
      <c r="C436" s="1446" t="s">
        <v>232</v>
      </c>
      <c r="D436" s="1447"/>
      <c r="E436" s="1447"/>
      <c r="F436" s="1447"/>
      <c r="G436" s="1447"/>
      <c r="H436" s="1447"/>
      <c r="I436" s="1447"/>
      <c r="J436" s="1447"/>
      <c r="K436" s="1447"/>
      <c r="L436" s="1448"/>
      <c r="M436" s="709" t="s">
        <v>233</v>
      </c>
      <c r="N436" s="7"/>
      <c r="O436" s="153" t="s">
        <v>431</v>
      </c>
      <c r="P436" s="343">
        <v>521</v>
      </c>
      <c r="Q436" s="344" t="str">
        <f>IF(COUNTBLANK(W5:W12)=8,"",IF(L4="国立がん研究センター中央病院および東病院",IF(N436="","未入力あり","✔"),""))</f>
        <v/>
      </c>
      <c r="R436" s="352"/>
      <c r="S436" s="352"/>
      <c r="T436" s="212"/>
      <c r="U436" s="1256"/>
      <c r="W436" s="82"/>
      <c r="X436" s="826"/>
    </row>
    <row r="437" spans="1:24" ht="14.45" customHeight="1" thickBot="1" x14ac:dyDescent="0.2">
      <c r="A437" s="959" t="s">
        <v>118</v>
      </c>
      <c r="B437" s="982"/>
      <c r="C437" s="982"/>
      <c r="D437" s="982"/>
      <c r="E437" s="85"/>
      <c r="F437" s="85"/>
      <c r="G437" s="85"/>
      <c r="H437" s="86"/>
      <c r="I437" s="86"/>
      <c r="J437" s="86"/>
      <c r="K437" s="86"/>
      <c r="L437" s="715"/>
      <c r="M437" s="87"/>
      <c r="N437" s="87"/>
      <c r="O437" s="88"/>
      <c r="P437" s="343">
        <v>522</v>
      </c>
      <c r="Q437" s="213"/>
      <c r="R437" s="213"/>
      <c r="S437" s="352"/>
      <c r="T437" s="213"/>
      <c r="U437" s="1256"/>
      <c r="W437" s="82"/>
      <c r="X437" s="826"/>
    </row>
    <row r="438" spans="1:24" ht="25.5" customHeight="1" thickBot="1" x14ac:dyDescent="0.2">
      <c r="A438" s="925"/>
      <c r="B438" s="163" t="s">
        <v>1346</v>
      </c>
      <c r="C438" s="1458" t="s">
        <v>1493</v>
      </c>
      <c r="D438" s="1447"/>
      <c r="E438" s="1447"/>
      <c r="F438" s="1447"/>
      <c r="G438" s="1447"/>
      <c r="H438" s="1447"/>
      <c r="I438" s="1447"/>
      <c r="J438" s="1447"/>
      <c r="K438" s="1447"/>
      <c r="L438" s="1447"/>
      <c r="M438" s="117" t="s">
        <v>123</v>
      </c>
      <c r="N438" s="7"/>
      <c r="O438" s="356" t="s">
        <v>431</v>
      </c>
      <c r="P438" s="343">
        <v>523</v>
      </c>
      <c r="Q438" s="344" t="str">
        <f>IF(COUNTBLANK($W$5:$W$12)=8,"",IF($L$4="特定領域がん診療連携拠点病院",IF(N438="","未入力あり","✔"),""))</f>
        <v/>
      </c>
      <c r="R438" s="352"/>
      <c r="S438" s="1091" t="str">
        <f>IF(N438="","",IF(N438="はい","○","×"))</f>
        <v/>
      </c>
      <c r="T438" s="212"/>
      <c r="U438" s="1256"/>
      <c r="W438" s="82"/>
      <c r="X438" s="826"/>
    </row>
    <row r="439" spans="1:24" ht="27" customHeight="1" thickBot="1" x14ac:dyDescent="0.2">
      <c r="A439" s="925"/>
      <c r="B439" s="80"/>
      <c r="C439" s="911"/>
      <c r="D439" s="1446" t="s">
        <v>137</v>
      </c>
      <c r="E439" s="1447"/>
      <c r="F439" s="1447"/>
      <c r="G439" s="1447"/>
      <c r="H439" s="1447"/>
      <c r="I439" s="1447"/>
      <c r="J439" s="1447"/>
      <c r="K439" s="1447"/>
      <c r="L439" s="1448"/>
      <c r="M439" s="706" t="s">
        <v>124</v>
      </c>
      <c r="N439" s="1453"/>
      <c r="O439" s="1454"/>
      <c r="P439" s="343">
        <v>524</v>
      </c>
      <c r="Q439" s="344" t="str">
        <f>IF(COUNTBLANK($W$5:$W$12)=8,"",IF($L$4="特定領域がん診療連携拠点病院",IF(N439="","未入力あり","✔"),""))</f>
        <v/>
      </c>
      <c r="R439" s="352"/>
      <c r="S439" s="352"/>
      <c r="T439" s="212"/>
      <c r="U439" s="1256"/>
      <c r="W439" s="82"/>
      <c r="X439" s="826"/>
    </row>
    <row r="440" spans="1:24" s="89" customFormat="1" ht="13.5" customHeight="1" thickBot="1" x14ac:dyDescent="0.2">
      <c r="A440" s="925"/>
      <c r="B440" s="80"/>
      <c r="C440" s="912"/>
      <c r="D440" s="1475" t="s">
        <v>1782</v>
      </c>
      <c r="E440" s="1476"/>
      <c r="F440" s="1476"/>
      <c r="G440" s="1476"/>
      <c r="H440" s="1476"/>
      <c r="I440" s="1476"/>
      <c r="J440" s="1476"/>
      <c r="K440" s="1476"/>
      <c r="L440" s="1477"/>
      <c r="M440" s="121" t="s">
        <v>129</v>
      </c>
      <c r="N440" s="1298" t="s">
        <v>91</v>
      </c>
      <c r="O440" s="357"/>
      <c r="P440" s="343">
        <v>525</v>
      </c>
      <c r="Q440" s="212"/>
      <c r="R440" s="212"/>
      <c r="S440" s="352"/>
      <c r="T440" s="212"/>
      <c r="U440" s="1256"/>
      <c r="X440" s="830"/>
    </row>
    <row r="441" spans="1:24" s="89" customFormat="1" ht="36" customHeight="1" thickBot="1" x14ac:dyDescent="0.2">
      <c r="A441" s="925"/>
      <c r="B441" s="1012" t="s">
        <v>1347</v>
      </c>
      <c r="C441" s="1447" t="s">
        <v>738</v>
      </c>
      <c r="D441" s="1447"/>
      <c r="E441" s="1447"/>
      <c r="F441" s="1447"/>
      <c r="G441" s="1447"/>
      <c r="H441" s="1447"/>
      <c r="I441" s="1447"/>
      <c r="J441" s="1447"/>
      <c r="K441" s="1447"/>
      <c r="L441" s="1448"/>
      <c r="M441" s="707" t="s">
        <v>42</v>
      </c>
      <c r="N441" s="7"/>
      <c r="O441" s="356" t="s">
        <v>431</v>
      </c>
      <c r="P441" s="343">
        <v>526</v>
      </c>
      <c r="Q441" s="344" t="str">
        <f>IF(COUNTBLANK($W$5:$W$12)=8,"",IF($L$4="特定領域がん診療連携拠点病院",IF(N441="","未入力あり","✔"),""))</f>
        <v/>
      </c>
      <c r="R441" s="352"/>
      <c r="S441" s="352"/>
      <c r="T441" s="212"/>
      <c r="U441" s="1256"/>
      <c r="X441" s="830"/>
    </row>
    <row r="442" spans="1:24" ht="25.5" customHeight="1" thickBot="1" x14ac:dyDescent="0.2">
      <c r="A442" s="925"/>
      <c r="B442" s="917" t="s">
        <v>1348</v>
      </c>
      <c r="C442" s="1458" t="s">
        <v>234</v>
      </c>
      <c r="D442" s="1447"/>
      <c r="E442" s="1447"/>
      <c r="F442" s="1447"/>
      <c r="G442" s="1447"/>
      <c r="H442" s="1447"/>
      <c r="I442" s="1447"/>
      <c r="J442" s="1447"/>
      <c r="K442" s="1447"/>
      <c r="L442" s="1448"/>
      <c r="M442" s="706" t="s">
        <v>123</v>
      </c>
      <c r="N442" s="7"/>
      <c r="O442" s="153" t="s">
        <v>431</v>
      </c>
      <c r="P442" s="343">
        <v>527</v>
      </c>
      <c r="Q442" s="344" t="str">
        <f>IF(COUNTBLANK($W$5:$W$12)=8,"",IF($L$4="特定領域がん診療連携拠点病院",IF(N442="","未入力あり","✔"),""))</f>
        <v/>
      </c>
      <c r="R442" s="352"/>
      <c r="S442" s="1091" t="str">
        <f>IF(N442="","",IF(N442="はい","○","×"))</f>
        <v/>
      </c>
      <c r="T442" s="212"/>
      <c r="U442" s="1256"/>
      <c r="W442" s="82"/>
      <c r="X442" s="826"/>
    </row>
    <row r="443" spans="1:24" s="89" customFormat="1" ht="13.5" customHeight="1" thickBot="1" x14ac:dyDescent="0.2">
      <c r="A443" s="925"/>
      <c r="B443" s="918"/>
      <c r="C443" s="912"/>
      <c r="D443" s="1446" t="s">
        <v>1781</v>
      </c>
      <c r="E443" s="1447"/>
      <c r="F443" s="1447"/>
      <c r="G443" s="1447"/>
      <c r="H443" s="1447"/>
      <c r="I443" s="1447"/>
      <c r="J443" s="1447"/>
      <c r="K443" s="1447"/>
      <c r="L443" s="1448"/>
      <c r="M443" s="114" t="s">
        <v>198</v>
      </c>
      <c r="N443" s="1298" t="s">
        <v>194</v>
      </c>
      <c r="O443" s="155"/>
      <c r="P443" s="343">
        <v>528</v>
      </c>
      <c r="Q443" s="212"/>
      <c r="R443" s="212"/>
      <c r="S443" s="352"/>
      <c r="T443" s="212"/>
      <c r="U443" s="1256"/>
      <c r="X443" s="830"/>
    </row>
    <row r="444" spans="1:24" ht="24" customHeight="1" thickBot="1" x14ac:dyDescent="0.2">
      <c r="A444" s="930"/>
      <c r="B444" s="961" t="s">
        <v>1349</v>
      </c>
      <c r="C444" s="1447" t="s">
        <v>235</v>
      </c>
      <c r="D444" s="1447"/>
      <c r="E444" s="1447"/>
      <c r="F444" s="1447"/>
      <c r="G444" s="1447"/>
      <c r="H444" s="1447"/>
      <c r="I444" s="1447"/>
      <c r="J444" s="1447"/>
      <c r="K444" s="1447"/>
      <c r="L444" s="1448"/>
      <c r="M444" s="707" t="s">
        <v>178</v>
      </c>
      <c r="N444" s="7"/>
      <c r="O444" s="153" t="s">
        <v>431</v>
      </c>
      <c r="P444" s="343">
        <v>529</v>
      </c>
      <c r="Q444" s="344" t="str">
        <f>IF(COUNTBLANK($W$5:$W$12)=8,"",IF($L$4="特定領域がん診療連携拠点病院",IF(N444="","未入力あり","✔"),""))</f>
        <v/>
      </c>
      <c r="R444" s="352"/>
      <c r="S444" s="1091" t="str">
        <f>IF(N444="","",IF(N444="はい","○","×"))</f>
        <v/>
      </c>
      <c r="T444" s="212"/>
      <c r="U444" s="1256"/>
      <c r="W444" s="82"/>
      <c r="X444" s="826"/>
    </row>
    <row r="445" spans="1:24" ht="13.5" customHeight="1" x14ac:dyDescent="0.15">
      <c r="A445" s="84" t="s">
        <v>119</v>
      </c>
      <c r="B445" s="981"/>
      <c r="C445" s="981"/>
      <c r="D445" s="981"/>
      <c r="E445" s="85"/>
      <c r="F445" s="85"/>
      <c r="G445" s="85"/>
      <c r="H445" s="86"/>
      <c r="I445" s="86"/>
      <c r="J445" s="86"/>
      <c r="K445" s="86"/>
      <c r="L445" s="715"/>
      <c r="M445" s="87"/>
      <c r="N445" s="87"/>
      <c r="O445" s="88"/>
      <c r="P445" s="343">
        <v>530</v>
      </c>
      <c r="Q445" s="213"/>
      <c r="R445" s="213"/>
      <c r="S445" s="352"/>
      <c r="T445" s="213"/>
      <c r="U445" s="1256"/>
      <c r="W445" s="82"/>
      <c r="X445" s="826"/>
    </row>
    <row r="446" spans="1:24" ht="13.5" customHeight="1" x14ac:dyDescent="0.15">
      <c r="A446" s="1052"/>
      <c r="B446" s="980" t="s">
        <v>174</v>
      </c>
      <c r="C446" s="180"/>
      <c r="D446" s="180"/>
      <c r="E446" s="180"/>
      <c r="F446" s="180"/>
      <c r="G446" s="180"/>
      <c r="H446" s="167"/>
      <c r="I446" s="167"/>
      <c r="J446" s="167"/>
      <c r="K446" s="167"/>
      <c r="L446" s="716"/>
      <c r="M446" s="91"/>
      <c r="N446" s="91"/>
      <c r="O446" s="92"/>
      <c r="P446" s="343">
        <v>531</v>
      </c>
      <c r="S446" s="352"/>
      <c r="T446" s="212"/>
      <c r="U446" s="1256"/>
      <c r="W446" s="82"/>
      <c r="X446" s="826"/>
    </row>
    <row r="447" spans="1:24" ht="13.5" customHeight="1" x14ac:dyDescent="0.15">
      <c r="A447" s="1052"/>
      <c r="B447" s="935"/>
      <c r="C447" s="955" t="s">
        <v>120</v>
      </c>
      <c r="D447" s="955"/>
      <c r="E447" s="178"/>
      <c r="F447" s="178"/>
      <c r="G447" s="178"/>
      <c r="H447" s="169"/>
      <c r="I447" s="169"/>
      <c r="J447" s="169"/>
      <c r="K447" s="169"/>
      <c r="L447" s="717"/>
      <c r="M447" s="93"/>
      <c r="N447" s="93"/>
      <c r="O447" s="94"/>
      <c r="P447" s="343">
        <v>532</v>
      </c>
      <c r="S447" s="352"/>
      <c r="T447" s="212"/>
      <c r="U447" s="1256"/>
      <c r="W447" s="82"/>
      <c r="X447" s="826"/>
    </row>
    <row r="448" spans="1:24" ht="13.5" customHeight="1" thickBot="1" x14ac:dyDescent="0.2">
      <c r="A448" s="176"/>
      <c r="B448" s="935"/>
      <c r="C448" s="935"/>
      <c r="D448" s="927" t="s">
        <v>92</v>
      </c>
      <c r="E448" s="1019"/>
      <c r="F448" s="1054"/>
      <c r="G448" s="171"/>
      <c r="H448" s="174"/>
      <c r="I448" s="174"/>
      <c r="J448" s="174"/>
      <c r="K448" s="174"/>
      <c r="L448" s="718"/>
      <c r="M448" s="95"/>
      <c r="N448" s="122" t="s">
        <v>319</v>
      </c>
      <c r="O448" s="123" t="s">
        <v>319</v>
      </c>
      <c r="P448" s="343">
        <v>533</v>
      </c>
      <c r="S448" s="352"/>
      <c r="T448" s="212"/>
      <c r="U448" s="1256"/>
      <c r="W448" s="82"/>
      <c r="X448" s="826"/>
    </row>
    <row r="449" spans="1:24" ht="47.45" customHeight="1" thickBot="1" x14ac:dyDescent="0.2">
      <c r="A449" s="176"/>
      <c r="B449" s="935"/>
      <c r="C449" s="935"/>
      <c r="D449" s="911"/>
      <c r="E449" s="1080" t="s">
        <v>167</v>
      </c>
      <c r="F449" s="1451" t="s">
        <v>1545</v>
      </c>
      <c r="G449" s="1452"/>
      <c r="H449" s="1452"/>
      <c r="I449" s="1452"/>
      <c r="J449" s="1452"/>
      <c r="K449" s="1452"/>
      <c r="L449" s="1452"/>
      <c r="M449" s="1104" t="s">
        <v>1437</v>
      </c>
      <c r="N449" s="7"/>
      <c r="O449" s="1116" t="s">
        <v>1544</v>
      </c>
      <c r="P449" s="343">
        <v>534</v>
      </c>
      <c r="Q449" s="344" t="str">
        <f>IF(COUNTBLANK($W$5:$W$12)=8,"",IF($L$4="地域がん診療病院",IF(N449="","未入力あり","✔"),""))</f>
        <v/>
      </c>
      <c r="R449" s="352"/>
      <c r="S449" s="1091" t="str">
        <f>IF(N449="","",IF(N449="いいえ","×","○"))</f>
        <v/>
      </c>
      <c r="T449" s="212"/>
      <c r="U449" s="1256"/>
      <c r="W449" s="82"/>
      <c r="X449" s="826"/>
    </row>
    <row r="450" spans="1:24" ht="18.75" customHeight="1" thickBot="1" x14ac:dyDescent="0.2">
      <c r="A450" s="176"/>
      <c r="B450" s="935"/>
      <c r="C450" s="935"/>
      <c r="D450" s="911"/>
      <c r="E450" s="1028" t="s">
        <v>427</v>
      </c>
      <c r="F450" s="1458" t="s">
        <v>742</v>
      </c>
      <c r="G450" s="1447"/>
      <c r="H450" s="1447"/>
      <c r="I450" s="1447"/>
      <c r="J450" s="1447"/>
      <c r="K450" s="1447"/>
      <c r="L450" s="1447"/>
      <c r="M450" s="117" t="s">
        <v>123</v>
      </c>
      <c r="N450" s="8"/>
      <c r="O450" s="155" t="s">
        <v>431</v>
      </c>
      <c r="P450" s="343">
        <v>535</v>
      </c>
      <c r="Q450" s="344" t="str">
        <f>IF(COUNTBLANK($W$5:$W$12)=8,"",IF($L$4="地域がん診療病院",IF(N450="","未入力あり","✔"),""))</f>
        <v/>
      </c>
      <c r="R450" s="352"/>
      <c r="S450" s="1091" t="str">
        <f>IF(N450="","",IF(N450="はい","○","×"))</f>
        <v/>
      </c>
      <c r="T450" s="212"/>
      <c r="U450" s="1256"/>
      <c r="W450" s="82"/>
      <c r="X450" s="826"/>
    </row>
    <row r="451" spans="1:24" s="89" customFormat="1" ht="12.75" customHeight="1" thickBot="1" x14ac:dyDescent="0.2">
      <c r="A451" s="176"/>
      <c r="B451" s="935"/>
      <c r="C451" s="935"/>
      <c r="D451" s="911"/>
      <c r="E451" s="918"/>
      <c r="F451" s="911"/>
      <c r="G451" s="1457" t="s">
        <v>1780</v>
      </c>
      <c r="H451" s="1458"/>
      <c r="I451" s="1458"/>
      <c r="J451" s="1458"/>
      <c r="K451" s="1458"/>
      <c r="L451" s="1458"/>
      <c r="M451" s="104" t="s">
        <v>124</v>
      </c>
      <c r="N451" s="1299" t="s">
        <v>195</v>
      </c>
      <c r="O451" s="155"/>
      <c r="P451" s="343">
        <v>536</v>
      </c>
      <c r="Q451" s="212"/>
      <c r="R451" s="212"/>
      <c r="S451" s="352"/>
      <c r="T451" s="212"/>
      <c r="U451" s="1256"/>
      <c r="X451" s="830"/>
    </row>
    <row r="452" spans="1:24" ht="12.75" customHeight="1" thickBot="1" x14ac:dyDescent="0.2">
      <c r="A452" s="176"/>
      <c r="B452" s="935"/>
      <c r="C452" s="935"/>
      <c r="D452" s="911"/>
      <c r="E452" s="919"/>
      <c r="F452" s="912"/>
      <c r="G452" s="1446" t="s">
        <v>895</v>
      </c>
      <c r="H452" s="1447"/>
      <c r="I452" s="1447"/>
      <c r="J452" s="1447"/>
      <c r="K452" s="1447"/>
      <c r="L452" s="1447"/>
      <c r="M452" s="117" t="s">
        <v>42</v>
      </c>
      <c r="N452" s="901" t="s">
        <v>896</v>
      </c>
      <c r="O452" s="153"/>
      <c r="P452" s="343">
        <v>537</v>
      </c>
      <c r="S452" s="352"/>
      <c r="T452" s="212"/>
      <c r="U452" s="1256"/>
      <c r="W452" s="82"/>
      <c r="X452" s="826"/>
    </row>
    <row r="453" spans="1:24" ht="12.75" customHeight="1" thickBot="1" x14ac:dyDescent="0.2">
      <c r="A453" s="176"/>
      <c r="B453" s="935"/>
      <c r="C453" s="935"/>
      <c r="D453" s="911"/>
      <c r="E453" s="164" t="s">
        <v>46</v>
      </c>
      <c r="F453" s="1471" t="s">
        <v>743</v>
      </c>
      <c r="G453" s="1472"/>
      <c r="H453" s="1472"/>
      <c r="I453" s="1472"/>
      <c r="J453" s="1472"/>
      <c r="K453" s="1472"/>
      <c r="L453" s="1472"/>
      <c r="M453" s="117" t="s">
        <v>52</v>
      </c>
      <c r="N453" s="8"/>
      <c r="O453" s="153" t="s">
        <v>744</v>
      </c>
      <c r="P453" s="343">
        <v>538</v>
      </c>
      <c r="Q453" s="344" t="str">
        <f>IF(COUNTBLANK($W$5:$W$12)=8,"",IF($L$4="地域がん診療病院",IF(N453="","未入力あり","✔"),""))</f>
        <v/>
      </c>
      <c r="R453" s="352"/>
      <c r="S453" s="1091" t="str">
        <f>IF(N453="","",IF(N453="はい","○","×"))</f>
        <v/>
      </c>
      <c r="T453" s="213"/>
      <c r="U453" s="1256"/>
      <c r="W453" s="82"/>
      <c r="X453" s="826"/>
    </row>
    <row r="454" spans="1:24" ht="13.5" customHeight="1" thickBot="1" x14ac:dyDescent="0.2">
      <c r="A454" s="176"/>
      <c r="B454" s="935"/>
      <c r="C454" s="935"/>
      <c r="D454" s="911"/>
      <c r="E454" s="918"/>
      <c r="F454" s="911"/>
      <c r="G454" s="1457" t="s">
        <v>1684</v>
      </c>
      <c r="H454" s="1458"/>
      <c r="I454" s="1458"/>
      <c r="J454" s="1458"/>
      <c r="K454" s="1458"/>
      <c r="L454" s="1459"/>
      <c r="M454" s="117" t="s">
        <v>745</v>
      </c>
      <c r="N454" s="8"/>
      <c r="O454" s="153" t="s">
        <v>746</v>
      </c>
      <c r="P454" s="343">
        <v>539</v>
      </c>
      <c r="Q454" s="344" t="str">
        <f>IF(COUNTBLANK($W$5:$W$12)=8,"",IF($L$4="地域がん診療病院",IF(N454="","未入力あり","✔"),""))</f>
        <v/>
      </c>
      <c r="R454" s="352"/>
      <c r="S454" s="352"/>
      <c r="T454" s="213"/>
      <c r="U454" s="1256"/>
      <c r="W454" s="82"/>
      <c r="X454" s="826"/>
    </row>
    <row r="455" spans="1:24" ht="54" customHeight="1" thickBot="1" x14ac:dyDescent="0.2">
      <c r="A455" s="176"/>
      <c r="B455" s="935"/>
      <c r="C455" s="935"/>
      <c r="D455" s="911"/>
      <c r="E455" s="913" t="s">
        <v>47</v>
      </c>
      <c r="F455" s="1451" t="s">
        <v>1488</v>
      </c>
      <c r="G455" s="1452"/>
      <c r="H455" s="1452"/>
      <c r="I455" s="1452"/>
      <c r="J455" s="1452"/>
      <c r="K455" s="1452"/>
      <c r="L455" s="1452"/>
      <c r="M455" s="117" t="s">
        <v>33</v>
      </c>
      <c r="N455" s="8"/>
      <c r="O455" s="153" t="s">
        <v>747</v>
      </c>
      <c r="P455" s="343">
        <v>540</v>
      </c>
      <c r="Q455" s="344" t="str">
        <f>IF(COUNTBLANK($W$5:$W$12)=8,"",IF($L$4="地域がん診療病院",IF(N455="","未入力あり","✔"),""))</f>
        <v/>
      </c>
      <c r="R455" s="352"/>
      <c r="S455" s="1091" t="str">
        <f>IF(N455="","",IF(N455="はい","○","×"))</f>
        <v/>
      </c>
      <c r="T455" s="212"/>
      <c r="U455" s="1256"/>
      <c r="W455" s="82"/>
      <c r="X455" s="826"/>
    </row>
    <row r="456" spans="1:24" ht="24" customHeight="1" thickBot="1" x14ac:dyDescent="0.2">
      <c r="A456" s="176"/>
      <c r="B456" s="935"/>
      <c r="C456" s="935"/>
      <c r="D456" s="911"/>
      <c r="E456" s="936"/>
      <c r="F456" s="909" t="s">
        <v>51</v>
      </c>
      <c r="G456" s="1447" t="s">
        <v>497</v>
      </c>
      <c r="H456" s="1447"/>
      <c r="I456" s="1447"/>
      <c r="J456" s="1447"/>
      <c r="K456" s="1447"/>
      <c r="L456" s="1447"/>
      <c r="M456" s="117" t="s">
        <v>33</v>
      </c>
      <c r="N456" s="8"/>
      <c r="O456" s="153" t="s">
        <v>645</v>
      </c>
      <c r="P456" s="343">
        <v>541</v>
      </c>
      <c r="Q456" s="344" t="str">
        <f>IF(COUNTBLANK($W$5:$W$12)=8,"",IF($L$4="地域がん診療病院",IF(N456="","未入力あり","✔"),""))</f>
        <v/>
      </c>
      <c r="R456" s="352"/>
      <c r="S456" s="1091" t="str">
        <f>IF(N456="","",IF(N456="はい","○","×"))</f>
        <v/>
      </c>
      <c r="T456" s="212"/>
      <c r="U456" s="1256"/>
      <c r="W456" s="82"/>
      <c r="X456" s="826"/>
    </row>
    <row r="457" spans="1:24" ht="12.75" customHeight="1" thickBot="1" x14ac:dyDescent="0.2">
      <c r="A457" s="176"/>
      <c r="B457" s="935"/>
      <c r="C457" s="935"/>
      <c r="D457" s="911"/>
      <c r="E457" s="430" t="s">
        <v>89</v>
      </c>
      <c r="F457" s="1447" t="s">
        <v>748</v>
      </c>
      <c r="G457" s="1447"/>
      <c r="H457" s="1447"/>
      <c r="I457" s="1447"/>
      <c r="J457" s="1447"/>
      <c r="K457" s="1447"/>
      <c r="L457" s="1447"/>
      <c r="M457" s="121"/>
      <c r="N457" s="431"/>
      <c r="O457" s="153"/>
      <c r="P457" s="343">
        <v>542</v>
      </c>
      <c r="S457" s="352"/>
      <c r="T457" s="212"/>
      <c r="U457" s="1256"/>
      <c r="W457" s="82"/>
      <c r="X457" s="826"/>
    </row>
    <row r="458" spans="1:24" ht="24" customHeight="1" thickBot="1" x14ac:dyDescent="0.2">
      <c r="A458" s="176"/>
      <c r="B458" s="935"/>
      <c r="C458" s="935"/>
      <c r="D458" s="911"/>
      <c r="E458" s="935"/>
      <c r="F458" s="909" t="s">
        <v>749</v>
      </c>
      <c r="G458" s="1447" t="s">
        <v>750</v>
      </c>
      <c r="H458" s="1447"/>
      <c r="I458" s="1447"/>
      <c r="J458" s="1447"/>
      <c r="K458" s="1447"/>
      <c r="L458" s="1448"/>
      <c r="M458" s="83" t="s">
        <v>751</v>
      </c>
      <c r="N458" s="8"/>
      <c r="O458" s="153" t="s">
        <v>752</v>
      </c>
      <c r="P458" s="343">
        <v>543</v>
      </c>
      <c r="Q458" s="344" t="str">
        <f>IF(COUNTBLANK($W$5:$W$12)=8,"",IF($L$4="地域がん診療病院",IF(N458="","未入力あり","✔"),""))</f>
        <v/>
      </c>
      <c r="R458" s="352"/>
      <c r="S458" s="1091" t="str">
        <f>IF(N458="","",IF(N458="はい","○","×"))</f>
        <v/>
      </c>
      <c r="T458" s="212"/>
      <c r="U458" s="1256"/>
      <c r="W458" s="82"/>
      <c r="X458" s="826"/>
    </row>
    <row r="459" spans="1:24" ht="24" customHeight="1" thickBot="1" x14ac:dyDescent="0.2">
      <c r="A459" s="176"/>
      <c r="B459" s="935"/>
      <c r="C459" s="935"/>
      <c r="D459" s="911"/>
      <c r="E459" s="935"/>
      <c r="F459" s="1017" t="s">
        <v>753</v>
      </c>
      <c r="G459" s="1472" t="s">
        <v>754</v>
      </c>
      <c r="H459" s="1472"/>
      <c r="I459" s="1472"/>
      <c r="J459" s="1472"/>
      <c r="K459" s="1472"/>
      <c r="L459" s="1473"/>
      <c r="M459" s="83" t="s">
        <v>751</v>
      </c>
      <c r="N459" s="8"/>
      <c r="O459" s="153" t="s">
        <v>752</v>
      </c>
      <c r="P459" s="343">
        <v>544</v>
      </c>
      <c r="Q459" s="344" t="str">
        <f>IF(COUNTBLANK($W$5:$W$12)=8,"",IF($L$4="地域がん診療病院",IF(N459="","未入力あり","✔"),""))</f>
        <v/>
      </c>
      <c r="R459" s="352"/>
      <c r="S459" s="1091" t="str">
        <f>IF(N459="","",IF(N459="はい","○","×"))</f>
        <v/>
      </c>
      <c r="T459" s="212"/>
      <c r="U459" s="1256"/>
      <c r="W459" s="82"/>
      <c r="X459" s="826"/>
    </row>
    <row r="460" spans="1:24" ht="24" customHeight="1" thickBot="1" x14ac:dyDescent="0.2">
      <c r="A460" s="176"/>
      <c r="B460" s="935"/>
      <c r="C460" s="935"/>
      <c r="D460" s="911"/>
      <c r="E460" s="1028" t="s">
        <v>81</v>
      </c>
      <c r="F460" s="1458" t="s">
        <v>208</v>
      </c>
      <c r="G460" s="1447"/>
      <c r="H460" s="1447"/>
      <c r="I460" s="1447"/>
      <c r="J460" s="1447"/>
      <c r="K460" s="1447"/>
      <c r="L460" s="1448"/>
      <c r="M460" s="83" t="s">
        <v>123</v>
      </c>
      <c r="N460" s="8"/>
      <c r="O460" s="155" t="s">
        <v>431</v>
      </c>
      <c r="P460" s="343">
        <v>545</v>
      </c>
      <c r="Q460" s="344" t="str">
        <f>IF(COUNTBLANK($W$5:$W$12)=8,"",IF($L$4="地域がん診療病院",IF(N460="","未入力あり","✔"),""))</f>
        <v/>
      </c>
      <c r="R460" s="352"/>
      <c r="S460" s="1091" t="str">
        <f>IF(N460="","",IF(N460="はい","○","×"))</f>
        <v/>
      </c>
      <c r="T460" s="212"/>
      <c r="U460" s="1256"/>
      <c r="W460" s="82"/>
      <c r="X460" s="826"/>
    </row>
    <row r="461" spans="1:24" ht="13.5" customHeight="1" thickBot="1" x14ac:dyDescent="0.2">
      <c r="A461" s="176"/>
      <c r="B461" s="935"/>
      <c r="C461" s="935"/>
      <c r="D461" s="911"/>
      <c r="E461" s="919"/>
      <c r="F461" s="912"/>
      <c r="G461" s="1446" t="s">
        <v>1779</v>
      </c>
      <c r="H461" s="1447"/>
      <c r="I461" s="1447"/>
      <c r="J461" s="1447"/>
      <c r="K461" s="1447"/>
      <c r="L461" s="1448"/>
      <c r="M461" s="104" t="s">
        <v>211</v>
      </c>
      <c r="N461" s="1299" t="s">
        <v>22</v>
      </c>
      <c r="O461" s="155"/>
      <c r="P461" s="343">
        <v>546</v>
      </c>
      <c r="S461" s="352"/>
      <c r="T461" s="212"/>
      <c r="U461" s="1256"/>
      <c r="W461" s="82"/>
      <c r="X461" s="826"/>
    </row>
    <row r="462" spans="1:24" ht="27" customHeight="1" thickBot="1" x14ac:dyDescent="0.2">
      <c r="A462" s="176"/>
      <c r="B462" s="935"/>
      <c r="C462" s="935"/>
      <c r="D462" s="911"/>
      <c r="E462" s="1028" t="s">
        <v>82</v>
      </c>
      <c r="F462" s="1458" t="s">
        <v>140</v>
      </c>
      <c r="G462" s="1458"/>
      <c r="H462" s="1458"/>
      <c r="I462" s="1458"/>
      <c r="J462" s="1458"/>
      <c r="K462" s="1458"/>
      <c r="L462" s="1459"/>
      <c r="M462" s="83" t="s">
        <v>123</v>
      </c>
      <c r="N462" s="8"/>
      <c r="O462" s="155" t="s">
        <v>431</v>
      </c>
      <c r="P462" s="343">
        <v>547</v>
      </c>
      <c r="Q462" s="344" t="str">
        <f>IF(COUNTBLANK($W$5:$W$12)=8,"",IF($L$4="地域がん診療病院",IF(N462="","未入力あり","✔"),""))</f>
        <v/>
      </c>
      <c r="R462" s="352"/>
      <c r="S462" s="1091" t="str">
        <f>IF(N462="","",IF(N462="はい","○","×"))</f>
        <v/>
      </c>
      <c r="T462" s="212"/>
      <c r="U462" s="1256"/>
      <c r="W462" s="82"/>
      <c r="X462" s="826"/>
    </row>
    <row r="463" spans="1:24" ht="36" customHeight="1" thickBot="1" x14ac:dyDescent="0.2">
      <c r="A463" s="176"/>
      <c r="B463" s="935"/>
      <c r="C463" s="935"/>
      <c r="D463" s="911"/>
      <c r="E463" s="1028" t="s">
        <v>83</v>
      </c>
      <c r="F463" s="1458" t="s">
        <v>139</v>
      </c>
      <c r="G463" s="1458"/>
      <c r="H463" s="1458"/>
      <c r="I463" s="1458"/>
      <c r="J463" s="1458"/>
      <c r="K463" s="1458"/>
      <c r="L463" s="1459"/>
      <c r="M463" s="1104" t="s">
        <v>1437</v>
      </c>
      <c r="N463" s="7"/>
      <c r="O463" s="1116" t="s">
        <v>1544</v>
      </c>
      <c r="P463" s="343">
        <v>548</v>
      </c>
      <c r="Q463" s="344" t="str">
        <f t="shared" ref="Q463:Q474" si="35">IF(COUNTBLANK($W$5:$W$12)=8,"",IF($L$4="地域がん診療病院",IF(N463="","未入力あり","✔"),""))</f>
        <v/>
      </c>
      <c r="R463" s="352"/>
      <c r="S463" s="1091" t="str">
        <f>IF(N463="","",IF(N463="いいえ","×","○"))</f>
        <v/>
      </c>
      <c r="T463" s="212"/>
      <c r="U463" s="1256"/>
      <c r="W463" s="82"/>
      <c r="X463" s="826"/>
    </row>
    <row r="464" spans="1:24" ht="26.25" customHeight="1" thickBot="1" x14ac:dyDescent="0.2">
      <c r="A464" s="176"/>
      <c r="B464" s="935"/>
      <c r="C464" s="935"/>
      <c r="D464" s="911"/>
      <c r="E464" s="935"/>
      <c r="F464" s="929" t="s">
        <v>755</v>
      </c>
      <c r="G464" s="1458" t="s">
        <v>756</v>
      </c>
      <c r="H464" s="1447"/>
      <c r="I464" s="1447"/>
      <c r="J464" s="1447"/>
      <c r="K464" s="1447"/>
      <c r="L464" s="1448"/>
      <c r="M464" s="83" t="s">
        <v>757</v>
      </c>
      <c r="N464" s="8"/>
      <c r="O464" s="153" t="s">
        <v>758</v>
      </c>
      <c r="P464" s="343">
        <v>552</v>
      </c>
      <c r="Q464" s="344" t="str">
        <f t="shared" si="35"/>
        <v/>
      </c>
      <c r="R464" s="352"/>
      <c r="S464" s="1091" t="str">
        <f t="shared" ref="S464:S471" si="36">IF(N464="","",IF(N464="はい","○","×"))</f>
        <v/>
      </c>
      <c r="T464" s="212"/>
      <c r="U464" s="1256"/>
      <c r="W464" s="82"/>
      <c r="X464" s="826"/>
    </row>
    <row r="465" spans="1:24" ht="18.75" customHeight="1" thickBot="1" x14ac:dyDescent="0.2">
      <c r="A465" s="176"/>
      <c r="B465" s="935"/>
      <c r="C465" s="935"/>
      <c r="D465" s="911"/>
      <c r="E465" s="935"/>
      <c r="F465" s="918"/>
      <c r="G465" s="1055"/>
      <c r="H465" s="1447" t="s">
        <v>739</v>
      </c>
      <c r="I465" s="1447"/>
      <c r="J465" s="1447"/>
      <c r="K465" s="1447"/>
      <c r="L465" s="1448"/>
      <c r="M465" s="83" t="s">
        <v>1517</v>
      </c>
      <c r="N465" s="8"/>
      <c r="O465" s="191" t="s">
        <v>759</v>
      </c>
      <c r="P465" s="343">
        <v>553</v>
      </c>
      <c r="Q465" s="344" t="str">
        <f t="shared" si="35"/>
        <v/>
      </c>
      <c r="R465" s="352"/>
      <c r="S465" s="1091" t="str">
        <f t="shared" si="36"/>
        <v/>
      </c>
      <c r="T465" s="212"/>
      <c r="U465" s="1256"/>
      <c r="W465" s="82"/>
      <c r="X465" s="826"/>
    </row>
    <row r="466" spans="1:24" ht="27" customHeight="1" thickBot="1" x14ac:dyDescent="0.2">
      <c r="A466" s="176"/>
      <c r="B466" s="935"/>
      <c r="C466" s="935"/>
      <c r="D466" s="911"/>
      <c r="E466" s="935"/>
      <c r="F466" s="909" t="s">
        <v>760</v>
      </c>
      <c r="G466" s="1447" t="s">
        <v>764</v>
      </c>
      <c r="H466" s="1447"/>
      <c r="I466" s="1447"/>
      <c r="J466" s="1447"/>
      <c r="K466" s="1447"/>
      <c r="L466" s="1448"/>
      <c r="M466" s="83" t="s">
        <v>761</v>
      </c>
      <c r="N466" s="8"/>
      <c r="O466" s="153" t="s">
        <v>758</v>
      </c>
      <c r="P466" s="343">
        <v>554</v>
      </c>
      <c r="Q466" s="344" t="str">
        <f t="shared" si="35"/>
        <v/>
      </c>
      <c r="R466" s="352"/>
      <c r="S466" s="1091" t="str">
        <f t="shared" si="36"/>
        <v/>
      </c>
      <c r="T466" s="212"/>
      <c r="U466" s="1256"/>
      <c r="W466" s="82"/>
      <c r="X466" s="826"/>
    </row>
    <row r="467" spans="1:24" ht="18.75" customHeight="1" thickBot="1" x14ac:dyDescent="0.2">
      <c r="A467" s="176"/>
      <c r="B467" s="935"/>
      <c r="C467" s="935"/>
      <c r="D467" s="911"/>
      <c r="E467" s="935"/>
      <c r="F467" s="1017" t="s">
        <v>762</v>
      </c>
      <c r="G467" s="1472" t="s">
        <v>763</v>
      </c>
      <c r="H467" s="1472"/>
      <c r="I467" s="1472"/>
      <c r="J467" s="1472"/>
      <c r="K467" s="1472"/>
      <c r="L467" s="1473"/>
      <c r="M467" s="83" t="s">
        <v>761</v>
      </c>
      <c r="N467" s="8"/>
      <c r="O467" s="153" t="s">
        <v>744</v>
      </c>
      <c r="P467" s="343">
        <v>555</v>
      </c>
      <c r="Q467" s="344" t="str">
        <f t="shared" si="35"/>
        <v/>
      </c>
      <c r="R467" s="352"/>
      <c r="S467" s="1091" t="str">
        <f t="shared" si="36"/>
        <v/>
      </c>
      <c r="T467" s="212"/>
      <c r="U467" s="1256"/>
      <c r="W467" s="82"/>
      <c r="X467" s="826"/>
    </row>
    <row r="468" spans="1:24" ht="18.75" customHeight="1" thickBot="1" x14ac:dyDescent="0.2">
      <c r="A468" s="176"/>
      <c r="B468" s="935"/>
      <c r="C468" s="935"/>
      <c r="D468" s="911"/>
      <c r="E468" s="164" t="s">
        <v>84</v>
      </c>
      <c r="F468" s="1458" t="s">
        <v>765</v>
      </c>
      <c r="G468" s="1447"/>
      <c r="H468" s="1447"/>
      <c r="I468" s="1447"/>
      <c r="J468" s="1447"/>
      <c r="K468" s="1447"/>
      <c r="L468" s="1448"/>
      <c r="M468" s="83" t="s">
        <v>766</v>
      </c>
      <c r="N468" s="8"/>
      <c r="O468" s="153" t="s">
        <v>767</v>
      </c>
      <c r="P468" s="343">
        <v>556</v>
      </c>
      <c r="Q468" s="344" t="str">
        <f t="shared" si="35"/>
        <v/>
      </c>
      <c r="R468" s="352"/>
      <c r="S468" s="1091" t="str">
        <f t="shared" si="36"/>
        <v/>
      </c>
      <c r="T468" s="212"/>
      <c r="U468" s="1256"/>
      <c r="W468" s="82"/>
      <c r="X468" s="826"/>
    </row>
    <row r="469" spans="1:24" ht="21.75" customHeight="1" thickBot="1" x14ac:dyDescent="0.2">
      <c r="A469" s="176"/>
      <c r="B469" s="935"/>
      <c r="C469" s="935"/>
      <c r="D469" s="911"/>
      <c r="E469" s="908" t="s">
        <v>768</v>
      </c>
      <c r="F469" s="1447" t="s">
        <v>1438</v>
      </c>
      <c r="G469" s="1447"/>
      <c r="H469" s="1447"/>
      <c r="I469" s="1447"/>
      <c r="J469" s="1447"/>
      <c r="K469" s="1447"/>
      <c r="L469" s="1448"/>
      <c r="M469" s="117" t="s">
        <v>761</v>
      </c>
      <c r="N469" s="8"/>
      <c r="O469" s="191" t="s">
        <v>431</v>
      </c>
      <c r="P469" s="343">
        <v>562</v>
      </c>
      <c r="Q469" s="344" t="str">
        <f t="shared" si="35"/>
        <v/>
      </c>
      <c r="R469" s="352"/>
      <c r="S469" s="1091" t="str">
        <f t="shared" si="36"/>
        <v/>
      </c>
      <c r="T469" s="212"/>
      <c r="U469" s="1256"/>
      <c r="W469" s="82"/>
      <c r="X469" s="826"/>
    </row>
    <row r="470" spans="1:24" ht="25.15" customHeight="1" thickBot="1" x14ac:dyDescent="0.2">
      <c r="A470" s="176"/>
      <c r="B470" s="935"/>
      <c r="C470" s="935"/>
      <c r="D470" s="911"/>
      <c r="E470" s="908" t="s">
        <v>769</v>
      </c>
      <c r="F470" s="1447" t="s">
        <v>1406</v>
      </c>
      <c r="G470" s="1447"/>
      <c r="H470" s="1447"/>
      <c r="I470" s="1447"/>
      <c r="J470" s="1447"/>
      <c r="K470" s="1447"/>
      <c r="L470" s="1448"/>
      <c r="M470" s="117" t="s">
        <v>757</v>
      </c>
      <c r="N470" s="8"/>
      <c r="O470" s="191" t="s">
        <v>431</v>
      </c>
      <c r="P470" s="343">
        <v>563</v>
      </c>
      <c r="Q470" s="344" t="str">
        <f t="shared" si="35"/>
        <v/>
      </c>
      <c r="R470" s="352"/>
      <c r="S470" s="1091" t="str">
        <f t="shared" si="36"/>
        <v/>
      </c>
      <c r="T470" s="212"/>
      <c r="U470" s="1256"/>
      <c r="W470" s="82"/>
      <c r="X470" s="826"/>
    </row>
    <row r="471" spans="1:24" ht="23.25" customHeight="1" thickBot="1" x14ac:dyDescent="0.2">
      <c r="A471" s="176"/>
      <c r="B471" s="935"/>
      <c r="C471" s="935"/>
      <c r="D471" s="911"/>
      <c r="E471" s="908" t="s">
        <v>770</v>
      </c>
      <c r="F471" s="1447" t="s">
        <v>771</v>
      </c>
      <c r="G471" s="1447"/>
      <c r="H471" s="1447"/>
      <c r="I471" s="1447"/>
      <c r="J471" s="1447"/>
      <c r="K471" s="1447"/>
      <c r="L471" s="1448"/>
      <c r="M471" s="117" t="s">
        <v>761</v>
      </c>
      <c r="N471" s="8"/>
      <c r="O471" s="191" t="s">
        <v>431</v>
      </c>
      <c r="P471" s="343">
        <v>564</v>
      </c>
      <c r="Q471" s="344" t="str">
        <f t="shared" si="35"/>
        <v/>
      </c>
      <c r="R471" s="352"/>
      <c r="S471" s="1091" t="str">
        <f t="shared" si="36"/>
        <v/>
      </c>
      <c r="T471" s="212"/>
      <c r="U471" s="1256"/>
      <c r="W471" s="82"/>
      <c r="X471" s="826"/>
    </row>
    <row r="472" spans="1:24" ht="27" customHeight="1" thickBot="1" x14ac:dyDescent="0.2">
      <c r="A472" s="176"/>
      <c r="B472" s="935"/>
      <c r="C472" s="935"/>
      <c r="D472" s="911"/>
      <c r="E472" s="926" t="s">
        <v>772</v>
      </c>
      <c r="F472" s="1451" t="s">
        <v>1546</v>
      </c>
      <c r="G472" s="1452"/>
      <c r="H472" s="1452"/>
      <c r="I472" s="1452"/>
      <c r="J472" s="1452"/>
      <c r="K472" s="1452"/>
      <c r="L472" s="1456"/>
      <c r="M472" s="117" t="s">
        <v>745</v>
      </c>
      <c r="N472" s="8"/>
      <c r="O472" s="153" t="s">
        <v>431</v>
      </c>
      <c r="P472" s="343">
        <v>565</v>
      </c>
      <c r="Q472" s="344" t="str">
        <f t="shared" si="35"/>
        <v/>
      </c>
      <c r="R472" s="352"/>
      <c r="S472" s="352"/>
      <c r="T472" s="212"/>
      <c r="U472" s="1256"/>
      <c r="W472" s="82"/>
      <c r="X472" s="826"/>
    </row>
    <row r="473" spans="1:24" ht="13.5" customHeight="1" thickBot="1" x14ac:dyDescent="0.2">
      <c r="A473" s="176"/>
      <c r="B473" s="935"/>
      <c r="C473" s="935"/>
      <c r="D473" s="911"/>
      <c r="E473" s="918"/>
      <c r="F473" s="911"/>
      <c r="G473" s="1446" t="s">
        <v>773</v>
      </c>
      <c r="H473" s="1447"/>
      <c r="I473" s="1447"/>
      <c r="J473" s="1447"/>
      <c r="K473" s="1447"/>
      <c r="L473" s="1448"/>
      <c r="M473" s="1133" t="str">
        <f>IF(N472="はい","B",(IF(N472="いいえ","-","B／-")))</f>
        <v>B／-</v>
      </c>
      <c r="N473" s="7"/>
      <c r="O473" s="153" t="s">
        <v>1341</v>
      </c>
      <c r="P473" s="343">
        <v>566</v>
      </c>
      <c r="Q473" s="344" t="str">
        <f t="shared" si="35"/>
        <v/>
      </c>
      <c r="R473" s="352"/>
      <c r="S473" s="344" t="str">
        <f>IF(AND(M473="B",N473="はい"),"○",IF(AND(M473="B",N473&lt;&gt;""),"×",""))</f>
        <v/>
      </c>
      <c r="T473" s="212"/>
      <c r="U473" s="1256"/>
      <c r="W473" s="82"/>
      <c r="X473" s="826"/>
    </row>
    <row r="474" spans="1:24" ht="13.5" customHeight="1" thickBot="1" x14ac:dyDescent="0.2">
      <c r="A474" s="176"/>
      <c r="B474" s="935"/>
      <c r="C474" s="935"/>
      <c r="D474" s="911"/>
      <c r="E474" s="918"/>
      <c r="F474" s="911"/>
      <c r="G474" s="1446" t="s">
        <v>774</v>
      </c>
      <c r="H474" s="1447"/>
      <c r="I474" s="1447"/>
      <c r="J474" s="1447"/>
      <c r="K474" s="1447"/>
      <c r="L474" s="1448"/>
      <c r="M474" s="1133" t="str">
        <f>IF(N472="はい","B",(IF(N472="いいえ","-","B／-")))</f>
        <v>B／-</v>
      </c>
      <c r="N474" s="7"/>
      <c r="O474" s="153" t="s">
        <v>1341</v>
      </c>
      <c r="P474" s="343">
        <v>567</v>
      </c>
      <c r="Q474" s="344" t="str">
        <f t="shared" si="35"/>
        <v/>
      </c>
      <c r="R474" s="352"/>
      <c r="S474" s="344" t="str">
        <f>IF(AND(M474="B",N474="はい"),"○",IF(AND(M474="B",N474&lt;&gt;""),"×",""))</f>
        <v/>
      </c>
      <c r="T474" s="212"/>
      <c r="U474" s="1256"/>
      <c r="W474" s="82"/>
      <c r="X474" s="826"/>
    </row>
    <row r="475" spans="1:24" ht="24" customHeight="1" thickBot="1" x14ac:dyDescent="0.2">
      <c r="A475" s="176"/>
      <c r="B475" s="935"/>
      <c r="C475" s="935"/>
      <c r="D475" s="911"/>
      <c r="E475" s="919"/>
      <c r="F475" s="912"/>
      <c r="G475" s="1446" t="s">
        <v>1179</v>
      </c>
      <c r="H475" s="1447"/>
      <c r="I475" s="1447"/>
      <c r="J475" s="1447"/>
      <c r="K475" s="1447"/>
      <c r="L475" s="1448"/>
      <c r="M475" s="83" t="s">
        <v>775</v>
      </c>
      <c r="N475" s="1453"/>
      <c r="O475" s="1454"/>
      <c r="P475" s="343">
        <v>568</v>
      </c>
      <c r="Q475" s="963"/>
      <c r="R475" s="352"/>
      <c r="S475" s="352"/>
      <c r="T475" s="212"/>
      <c r="U475" s="1256"/>
      <c r="W475" s="82"/>
      <c r="X475" s="826"/>
    </row>
    <row r="476" spans="1:24" ht="18" customHeight="1" thickBot="1" x14ac:dyDescent="0.2">
      <c r="A476" s="176"/>
      <c r="B476" s="935"/>
      <c r="C476" s="935"/>
      <c r="D476" s="927" t="s">
        <v>243</v>
      </c>
      <c r="E476" s="1019"/>
      <c r="F476" s="1054"/>
      <c r="G476" s="987"/>
      <c r="H476" s="988"/>
      <c r="I476" s="174"/>
      <c r="J476" s="174"/>
      <c r="K476" s="174"/>
      <c r="L476" s="174"/>
      <c r="M476" s="95"/>
      <c r="N476" s="124" t="s">
        <v>319</v>
      </c>
      <c r="O476" s="97" t="s">
        <v>319</v>
      </c>
      <c r="P476" s="343">
        <v>569</v>
      </c>
      <c r="S476" s="352"/>
      <c r="T476" s="212"/>
      <c r="U476" s="1256"/>
      <c r="W476" s="82"/>
      <c r="X476" s="826"/>
    </row>
    <row r="477" spans="1:24" ht="36" customHeight="1" thickBot="1" x14ac:dyDescent="0.2">
      <c r="A477" s="176"/>
      <c r="B477" s="935"/>
      <c r="C477" s="935"/>
      <c r="D477" s="911"/>
      <c r="E477" s="926" t="s">
        <v>167</v>
      </c>
      <c r="F477" s="1458" t="s">
        <v>25</v>
      </c>
      <c r="G477" s="1447"/>
      <c r="H477" s="1447"/>
      <c r="I477" s="1447"/>
      <c r="J477" s="1447"/>
      <c r="K477" s="1447"/>
      <c r="L477" s="1448"/>
      <c r="M477" s="1104" t="s">
        <v>1437</v>
      </c>
      <c r="N477" s="7"/>
      <c r="O477" s="1116" t="s">
        <v>1544</v>
      </c>
      <c r="P477" s="343">
        <v>570</v>
      </c>
      <c r="Q477" s="344" t="str">
        <f>IF(COUNTBLANK($W$5:$W$12)=8,"",IF($L$4="地域がん診療病院",IF(N477="","未入力あり","✔"),""))</f>
        <v/>
      </c>
      <c r="R477" s="352"/>
      <c r="S477" s="1091" t="str">
        <f>IF(N477="","",IF(N477="いいえ","×","○"))</f>
        <v/>
      </c>
      <c r="T477" s="212"/>
      <c r="U477" s="1256"/>
      <c r="W477" s="82"/>
      <c r="X477" s="826"/>
    </row>
    <row r="478" spans="1:24" ht="24.75" customHeight="1" thickBot="1" x14ac:dyDescent="0.2">
      <c r="A478" s="176"/>
      <c r="B478" s="935"/>
      <c r="C478" s="935"/>
      <c r="D478" s="82"/>
      <c r="E478" s="926" t="s">
        <v>315</v>
      </c>
      <c r="F478" s="1458" t="s">
        <v>1200</v>
      </c>
      <c r="G478" s="1447"/>
      <c r="H478" s="1447"/>
      <c r="I478" s="1447"/>
      <c r="J478" s="1447"/>
      <c r="K478" s="1447"/>
      <c r="L478" s="1448"/>
      <c r="M478" s="83" t="s">
        <v>123</v>
      </c>
      <c r="N478" s="8"/>
      <c r="O478" s="153" t="s">
        <v>431</v>
      </c>
      <c r="P478" s="343">
        <v>571</v>
      </c>
      <c r="Q478" s="344" t="str">
        <f>IF(COUNTBLANK($W$5:$W$12)=8,"",IF($L$4="地域がん診療病院",IF(N478="","未入力あり","✔"),""))</f>
        <v/>
      </c>
      <c r="R478" s="352"/>
      <c r="S478" s="1091" t="str">
        <f>IF(N478="","",IF(N478="はい","○","×"))</f>
        <v/>
      </c>
      <c r="T478" s="212"/>
      <c r="U478" s="1256"/>
      <c r="W478" s="82"/>
      <c r="X478" s="826"/>
    </row>
    <row r="479" spans="1:24" ht="13.5" customHeight="1" x14ac:dyDescent="0.15">
      <c r="A479" s="176"/>
      <c r="B479" s="935"/>
      <c r="C479" s="935"/>
      <c r="D479" s="80"/>
      <c r="E479" s="919"/>
      <c r="F479" s="912"/>
      <c r="G479" s="1446" t="s">
        <v>58</v>
      </c>
      <c r="H479" s="1447"/>
      <c r="I479" s="1447"/>
      <c r="J479" s="1447"/>
      <c r="K479" s="1447"/>
      <c r="L479" s="1448"/>
      <c r="M479" s="117" t="s">
        <v>104</v>
      </c>
      <c r="N479" s="8"/>
      <c r="O479" s="153" t="s">
        <v>431</v>
      </c>
      <c r="P479" s="343">
        <v>572</v>
      </c>
      <c r="Q479" s="344" t="str">
        <f>IF(COUNTBLANK($W$5:$W$12)=8,"",IF($L$4="地域がん診療病院",IF(N479="","未入力あり","✔"),""))</f>
        <v/>
      </c>
      <c r="R479" s="352"/>
      <c r="S479" s="352"/>
      <c r="T479" s="212"/>
      <c r="U479" s="1256"/>
      <c r="W479" s="82"/>
      <c r="X479" s="826"/>
    </row>
    <row r="480" spans="1:24" ht="18" customHeight="1" thickBot="1" x14ac:dyDescent="0.2">
      <c r="A480" s="176"/>
      <c r="B480" s="935"/>
      <c r="C480" s="935"/>
      <c r="D480" s="927" t="s">
        <v>271</v>
      </c>
      <c r="E480" s="1019"/>
      <c r="F480" s="1054"/>
      <c r="G480" s="171"/>
      <c r="H480" s="174"/>
      <c r="I480" s="174"/>
      <c r="J480" s="174"/>
      <c r="K480" s="174"/>
      <c r="L480" s="174"/>
      <c r="M480" s="95"/>
      <c r="N480" s="122"/>
      <c r="O480" s="123" t="s">
        <v>319</v>
      </c>
      <c r="P480" s="343">
        <v>573</v>
      </c>
      <c r="S480" s="352"/>
      <c r="T480" s="212"/>
      <c r="U480" s="1256"/>
      <c r="W480" s="82"/>
      <c r="X480" s="826"/>
    </row>
    <row r="481" spans="1:24" ht="36.75" customHeight="1" thickBot="1" x14ac:dyDescent="0.2">
      <c r="A481" s="176"/>
      <c r="B481" s="935"/>
      <c r="C481" s="935"/>
      <c r="D481" s="936"/>
      <c r="E481" s="1458" t="s">
        <v>776</v>
      </c>
      <c r="F481" s="1458"/>
      <c r="G481" s="1447"/>
      <c r="H481" s="1447"/>
      <c r="I481" s="1447"/>
      <c r="J481" s="1447"/>
      <c r="K481" s="1447"/>
      <c r="L481" s="1448"/>
      <c r="M481" s="1104" t="s">
        <v>1437</v>
      </c>
      <c r="N481" s="7"/>
      <c r="O481" s="1116" t="s">
        <v>1544</v>
      </c>
      <c r="P481" s="343">
        <v>574</v>
      </c>
      <c r="Q481" s="344" t="str">
        <f>IF(COUNTBLANK($W$5:$W$12)=8,"",IF($L$4="地域がん診療病院",IF(N481="","未入力あり","✔"),""))</f>
        <v/>
      </c>
      <c r="R481" s="352"/>
      <c r="S481" s="1091" t="str">
        <f>IF(N481="","",IF(N481="いいえ","×","○"))</f>
        <v/>
      </c>
      <c r="T481" s="212"/>
      <c r="U481" s="1256"/>
      <c r="W481" s="82"/>
      <c r="X481" s="826"/>
    </row>
    <row r="482" spans="1:24" ht="21" customHeight="1" thickBot="1" x14ac:dyDescent="0.2">
      <c r="A482" s="176"/>
      <c r="B482" s="935"/>
      <c r="C482" s="935"/>
      <c r="D482" s="927" t="s">
        <v>1186</v>
      </c>
      <c r="E482" s="1019"/>
      <c r="F482" s="1054"/>
      <c r="G482" s="171"/>
      <c r="H482" s="174"/>
      <c r="I482" s="174"/>
      <c r="J482" s="174"/>
      <c r="K482" s="174"/>
      <c r="L482" s="174"/>
      <c r="M482" s="95"/>
      <c r="N482" s="122" t="s">
        <v>319</v>
      </c>
      <c r="O482" s="123" t="s">
        <v>319</v>
      </c>
      <c r="P482" s="343">
        <v>575</v>
      </c>
      <c r="S482" s="352"/>
      <c r="T482" s="212"/>
      <c r="U482" s="1256"/>
      <c r="W482" s="82"/>
      <c r="X482" s="826"/>
    </row>
    <row r="483" spans="1:24" ht="13.5" customHeight="1" thickBot="1" x14ac:dyDescent="0.2">
      <c r="A483" s="176"/>
      <c r="B483" s="935"/>
      <c r="C483" s="935"/>
      <c r="D483" s="911"/>
      <c r="E483" s="910" t="s">
        <v>167</v>
      </c>
      <c r="F483" s="1447" t="s">
        <v>1201</v>
      </c>
      <c r="G483" s="1447"/>
      <c r="H483" s="1447"/>
      <c r="I483" s="1447"/>
      <c r="J483" s="1447"/>
      <c r="K483" s="1447"/>
      <c r="L483" s="1448"/>
      <c r="M483" s="83" t="s">
        <v>123</v>
      </c>
      <c r="N483" s="8"/>
      <c r="O483" s="153" t="s">
        <v>431</v>
      </c>
      <c r="P483" s="343">
        <v>576</v>
      </c>
      <c r="Q483" s="344" t="str">
        <f>IF(COUNTBLANK($W$5:$W$12)=8,"",IF($L$4="地域がん診療病院",IF(N483="","未入力あり","✔"),""))</f>
        <v/>
      </c>
      <c r="R483" s="352"/>
      <c r="S483" s="1091" t="str">
        <f>IF(N483="","",IF(N483="はい","○","×"))</f>
        <v/>
      </c>
      <c r="T483" s="212"/>
      <c r="U483" s="1256"/>
      <c r="W483" s="82"/>
    </row>
    <row r="484" spans="1:24" ht="31.15" customHeight="1" thickBot="1" x14ac:dyDescent="0.2">
      <c r="A484" s="176"/>
      <c r="B484" s="935"/>
      <c r="C484" s="935"/>
      <c r="D484" s="911"/>
      <c r="E484" s="179" t="s">
        <v>315</v>
      </c>
      <c r="F484" s="1471" t="s">
        <v>1202</v>
      </c>
      <c r="G484" s="1472"/>
      <c r="H484" s="1472"/>
      <c r="I484" s="1472"/>
      <c r="J484" s="1472"/>
      <c r="K484" s="1472"/>
      <c r="L484" s="1473"/>
      <c r="M484" s="832" t="s">
        <v>33</v>
      </c>
      <c r="N484" s="7"/>
      <c r="O484" s="153" t="s">
        <v>431</v>
      </c>
      <c r="P484" s="343">
        <v>577</v>
      </c>
      <c r="Q484" s="344" t="str">
        <f>IF(COUNTBLANK($W$5:$W$12)=8,"",IF($L$4="地域がん診療病院",IF(N484="","未入力あり","✔"),""))</f>
        <v/>
      </c>
      <c r="R484" s="352"/>
      <c r="S484" s="1091" t="str">
        <f>IF(N484="","",IF(N484="はい","○","×"))</f>
        <v/>
      </c>
      <c r="T484" s="212"/>
      <c r="U484" s="1256"/>
      <c r="W484" s="82"/>
    </row>
    <row r="485" spans="1:24" ht="18.75" customHeight="1" thickBot="1" x14ac:dyDescent="0.2">
      <c r="A485" s="176"/>
      <c r="B485" s="935"/>
      <c r="C485" s="935"/>
      <c r="D485" s="927" t="s">
        <v>408</v>
      </c>
      <c r="E485" s="1019"/>
      <c r="F485" s="1054"/>
      <c r="G485" s="987"/>
      <c r="H485" s="174"/>
      <c r="I485" s="174"/>
      <c r="J485" s="174"/>
      <c r="K485" s="174"/>
      <c r="L485" s="174"/>
      <c r="M485" s="95"/>
      <c r="N485" s="156" t="s">
        <v>314</v>
      </c>
      <c r="O485" s="97" t="s">
        <v>314</v>
      </c>
      <c r="P485" s="343">
        <v>581</v>
      </c>
      <c r="S485" s="352"/>
      <c r="T485" s="212"/>
      <c r="U485" s="1256"/>
      <c r="W485" s="82"/>
    </row>
    <row r="486" spans="1:24" ht="24" customHeight="1" thickBot="1" x14ac:dyDescent="0.2">
      <c r="A486" s="176"/>
      <c r="B486" s="935"/>
      <c r="C486" s="935"/>
      <c r="D486" s="911"/>
      <c r="E486" s="1013" t="s">
        <v>43</v>
      </c>
      <c r="F486" s="1458" t="s">
        <v>664</v>
      </c>
      <c r="G486" s="1458"/>
      <c r="H486" s="1458"/>
      <c r="I486" s="1458"/>
      <c r="J486" s="1458"/>
      <c r="K486" s="1458"/>
      <c r="L486" s="1459"/>
      <c r="M486" s="83" t="s">
        <v>33</v>
      </c>
      <c r="N486" s="7"/>
      <c r="O486" s="153" t="s">
        <v>431</v>
      </c>
      <c r="P486" s="343">
        <v>582</v>
      </c>
      <c r="Q486" s="344" t="str">
        <f>IF(COUNTBLANK($W$5:$W$12)=8,"",IF($L$4="地域がん診療病院",IF(N486="","未入力あり","✔"),""))</f>
        <v/>
      </c>
      <c r="R486" s="352"/>
      <c r="S486" s="1091" t="str">
        <f>IF(N486="","",IF(N486="はい","○","×"))</f>
        <v/>
      </c>
      <c r="T486" s="212"/>
      <c r="U486" s="1256"/>
      <c r="W486" s="82"/>
    </row>
    <row r="487" spans="1:24" ht="24" customHeight="1" thickBot="1" x14ac:dyDescent="0.2">
      <c r="A487" s="176"/>
      <c r="B487" s="935"/>
      <c r="C487" s="935"/>
      <c r="D487" s="911"/>
      <c r="E487" s="1013" t="s">
        <v>315</v>
      </c>
      <c r="F487" s="1458" t="s">
        <v>1407</v>
      </c>
      <c r="G487" s="1458"/>
      <c r="H487" s="1458"/>
      <c r="I487" s="1458"/>
      <c r="J487" s="1458"/>
      <c r="K487" s="1458"/>
      <c r="L487" s="1459"/>
      <c r="M487" s="83" t="s">
        <v>33</v>
      </c>
      <c r="N487" s="7"/>
      <c r="O487" s="153" t="s">
        <v>431</v>
      </c>
      <c r="P487" s="343">
        <v>583</v>
      </c>
      <c r="Q487" s="344" t="str">
        <f>IF(COUNTBLANK($W$5:$W$12)=8,"",IF($L$4="地域がん診療病院",IF(N487="","未入力あり","✔"),""))</f>
        <v/>
      </c>
      <c r="R487" s="352"/>
      <c r="S487" s="1091" t="str">
        <f>IF(N487="","",IF(N487="はい","○","×"))</f>
        <v/>
      </c>
      <c r="T487" s="212"/>
      <c r="U487" s="1256"/>
      <c r="W487" s="82"/>
    </row>
    <row r="488" spans="1:24" ht="13.5" customHeight="1" thickBot="1" x14ac:dyDescent="0.2">
      <c r="A488" s="176"/>
      <c r="B488" s="935"/>
      <c r="C488" s="935"/>
      <c r="D488" s="911"/>
      <c r="E488" s="1028" t="s">
        <v>779</v>
      </c>
      <c r="F488" s="1458" t="s">
        <v>1354</v>
      </c>
      <c r="G488" s="1458"/>
      <c r="H488" s="1458"/>
      <c r="I488" s="1458"/>
      <c r="J488" s="1458"/>
      <c r="K488" s="1458"/>
      <c r="L488" s="1458"/>
      <c r="M488" s="121"/>
      <c r="N488" s="102"/>
      <c r="O488" s="357"/>
      <c r="P488" s="343">
        <v>584</v>
      </c>
      <c r="S488" s="352"/>
      <c r="T488" s="212"/>
      <c r="U488" s="1256"/>
      <c r="W488" s="82"/>
    </row>
    <row r="489" spans="1:24" ht="27" customHeight="1" thickBot="1" x14ac:dyDescent="0.2">
      <c r="A489" s="176"/>
      <c r="B489" s="935"/>
      <c r="C489" s="935"/>
      <c r="D489" s="911"/>
      <c r="E489" s="935"/>
      <c r="F489" s="909" t="s">
        <v>51</v>
      </c>
      <c r="G489" s="1451" t="s">
        <v>1495</v>
      </c>
      <c r="H489" s="1452"/>
      <c r="I489" s="1452"/>
      <c r="J489" s="1452"/>
      <c r="K489" s="1452"/>
      <c r="L489" s="1456"/>
      <c r="M489" s="83" t="s">
        <v>33</v>
      </c>
      <c r="N489" s="7"/>
      <c r="O489" s="153" t="s">
        <v>431</v>
      </c>
      <c r="P489" s="343">
        <v>585</v>
      </c>
      <c r="Q489" s="344" t="str">
        <f t="shared" ref="Q489:Q495" si="37">IF(COUNTBLANK($W$5:$W$12)=8,"",IF($L$4="地域がん診療病院",IF(N489="","未入力あり","✔"),""))</f>
        <v/>
      </c>
      <c r="R489" s="352"/>
      <c r="S489" s="1091" t="str">
        <f t="shared" ref="S489:S495" si="38">IF(N489="","",IF(N489="はい","○","×"))</f>
        <v/>
      </c>
      <c r="T489" s="212"/>
      <c r="U489" s="1256"/>
      <c r="W489" s="82"/>
    </row>
    <row r="490" spans="1:24" ht="36" customHeight="1" thickBot="1" x14ac:dyDescent="0.2">
      <c r="A490" s="176"/>
      <c r="B490" s="935"/>
      <c r="C490" s="935"/>
      <c r="D490" s="911"/>
      <c r="E490" s="935"/>
      <c r="F490" s="177" t="s">
        <v>274</v>
      </c>
      <c r="G490" s="1458" t="s">
        <v>780</v>
      </c>
      <c r="H490" s="1447"/>
      <c r="I490" s="1447"/>
      <c r="J490" s="1447"/>
      <c r="K490" s="1447"/>
      <c r="L490" s="1448"/>
      <c r="M490" s="83" t="s">
        <v>33</v>
      </c>
      <c r="N490" s="7"/>
      <c r="O490" s="153" t="s">
        <v>431</v>
      </c>
      <c r="P490" s="343">
        <v>586</v>
      </c>
      <c r="Q490" s="344" t="str">
        <f t="shared" si="37"/>
        <v/>
      </c>
      <c r="R490" s="352"/>
      <c r="S490" s="1091" t="str">
        <f t="shared" si="38"/>
        <v/>
      </c>
      <c r="T490" s="212"/>
      <c r="U490" s="1256"/>
      <c r="W490" s="82"/>
    </row>
    <row r="491" spans="1:24" ht="24" customHeight="1" thickBot="1" x14ac:dyDescent="0.2">
      <c r="A491" s="176"/>
      <c r="B491" s="935"/>
      <c r="C491" s="935"/>
      <c r="D491" s="911"/>
      <c r="E491" s="935"/>
      <c r="F491" s="932"/>
      <c r="G491" s="1047"/>
      <c r="H491" s="1446" t="s">
        <v>665</v>
      </c>
      <c r="I491" s="1447"/>
      <c r="J491" s="1447"/>
      <c r="K491" s="1447"/>
      <c r="L491" s="1448"/>
      <c r="M491" s="83" t="s">
        <v>34</v>
      </c>
      <c r="N491" s="7"/>
      <c r="O491" s="153" t="s">
        <v>431</v>
      </c>
      <c r="P491" s="343">
        <v>587</v>
      </c>
      <c r="Q491" s="344" t="str">
        <f t="shared" si="37"/>
        <v/>
      </c>
      <c r="R491" s="352"/>
      <c r="S491" s="1091" t="str">
        <f t="shared" si="38"/>
        <v/>
      </c>
      <c r="T491" s="212"/>
      <c r="U491" s="1256"/>
      <c r="W491" s="82"/>
    </row>
    <row r="492" spans="1:24" ht="36" customHeight="1" thickBot="1" x14ac:dyDescent="0.2">
      <c r="A492" s="176"/>
      <c r="B492" s="935"/>
      <c r="C492" s="935"/>
      <c r="D492" s="911"/>
      <c r="E492" s="935"/>
      <c r="F492" s="929" t="s">
        <v>275</v>
      </c>
      <c r="G492" s="1451" t="s">
        <v>1496</v>
      </c>
      <c r="H492" s="1452"/>
      <c r="I492" s="1452"/>
      <c r="J492" s="1452"/>
      <c r="K492" s="1452"/>
      <c r="L492" s="1456"/>
      <c r="M492" s="83" t="s">
        <v>33</v>
      </c>
      <c r="N492" s="7"/>
      <c r="O492" s="153" t="s">
        <v>431</v>
      </c>
      <c r="P492" s="343">
        <v>588</v>
      </c>
      <c r="Q492" s="344" t="str">
        <f t="shared" si="37"/>
        <v/>
      </c>
      <c r="R492" s="352"/>
      <c r="S492" s="1091" t="str">
        <f t="shared" si="38"/>
        <v/>
      </c>
      <c r="T492" s="212"/>
      <c r="U492" s="1256"/>
      <c r="W492" s="82"/>
    </row>
    <row r="493" spans="1:24" ht="27" customHeight="1" thickBot="1" x14ac:dyDescent="0.2">
      <c r="A493" s="176"/>
      <c r="B493" s="935"/>
      <c r="C493" s="935"/>
      <c r="D493" s="911"/>
      <c r="E493" s="935"/>
      <c r="F493" s="173" t="s">
        <v>276</v>
      </c>
      <c r="G493" s="1447" t="s">
        <v>1408</v>
      </c>
      <c r="H493" s="1447"/>
      <c r="I493" s="1447"/>
      <c r="J493" s="1447"/>
      <c r="K493" s="1447"/>
      <c r="L493" s="1448"/>
      <c r="M493" s="83" t="s">
        <v>33</v>
      </c>
      <c r="N493" s="7"/>
      <c r="O493" s="153" t="s">
        <v>431</v>
      </c>
      <c r="P493" s="343">
        <v>589</v>
      </c>
      <c r="Q493" s="344" t="str">
        <f t="shared" si="37"/>
        <v/>
      </c>
      <c r="R493" s="352"/>
      <c r="S493" s="1091" t="str">
        <f t="shared" si="38"/>
        <v/>
      </c>
      <c r="T493" s="212"/>
      <c r="U493" s="1256"/>
      <c r="W493" s="82"/>
    </row>
    <row r="494" spans="1:24" ht="18.75" customHeight="1" thickBot="1" x14ac:dyDescent="0.2">
      <c r="A494" s="176"/>
      <c r="B494" s="935"/>
      <c r="C494" s="935"/>
      <c r="D494" s="911"/>
      <c r="E494" s="935"/>
      <c r="F494" s="173" t="s">
        <v>781</v>
      </c>
      <c r="G494" s="1447" t="s">
        <v>1409</v>
      </c>
      <c r="H494" s="1447"/>
      <c r="I494" s="1447"/>
      <c r="J494" s="1447"/>
      <c r="K494" s="1447"/>
      <c r="L494" s="1448"/>
      <c r="M494" s="83" t="s">
        <v>33</v>
      </c>
      <c r="N494" s="7"/>
      <c r="O494" s="153" t="s">
        <v>431</v>
      </c>
      <c r="P494" s="343">
        <v>590</v>
      </c>
      <c r="Q494" s="344" t="str">
        <f t="shared" si="37"/>
        <v/>
      </c>
      <c r="R494" s="352"/>
      <c r="S494" s="1091" t="str">
        <f t="shared" si="38"/>
        <v/>
      </c>
      <c r="T494" s="212"/>
      <c r="U494" s="1256"/>
      <c r="W494" s="82"/>
    </row>
    <row r="495" spans="1:24" ht="54" customHeight="1" thickBot="1" x14ac:dyDescent="0.2">
      <c r="A495" s="176"/>
      <c r="B495" s="935"/>
      <c r="C495" s="935"/>
      <c r="D495" s="911"/>
      <c r="E495" s="916" t="s">
        <v>47</v>
      </c>
      <c r="F495" s="1451" t="s">
        <v>1547</v>
      </c>
      <c r="G495" s="1452"/>
      <c r="H495" s="1452"/>
      <c r="I495" s="1452"/>
      <c r="J495" s="1452"/>
      <c r="K495" s="1452"/>
      <c r="L495" s="1456"/>
      <c r="M495" s="117" t="s">
        <v>33</v>
      </c>
      <c r="N495" s="7"/>
      <c r="O495" s="190" t="s">
        <v>431</v>
      </c>
      <c r="P495" s="343">
        <v>591</v>
      </c>
      <c r="Q495" s="344" t="str">
        <f t="shared" si="37"/>
        <v/>
      </c>
      <c r="R495" s="352"/>
      <c r="S495" s="1091" t="str">
        <f t="shared" si="38"/>
        <v/>
      </c>
      <c r="T495" s="212"/>
      <c r="U495" s="1256"/>
      <c r="W495" s="82"/>
    </row>
    <row r="496" spans="1:24" ht="13.5" customHeight="1" thickBot="1" x14ac:dyDescent="0.2">
      <c r="A496" s="176"/>
      <c r="B496" s="935"/>
      <c r="C496" s="935"/>
      <c r="D496" s="911"/>
      <c r="E496" s="918"/>
      <c r="F496" s="1095"/>
      <c r="G496" s="1446" t="s">
        <v>1676</v>
      </c>
      <c r="H496" s="1447"/>
      <c r="I496" s="1447"/>
      <c r="J496" s="1447"/>
      <c r="K496" s="1447"/>
      <c r="L496" s="1448"/>
      <c r="M496" s="104" t="s">
        <v>42</v>
      </c>
      <c r="N496" s="1295" t="s">
        <v>189</v>
      </c>
      <c r="O496" s="358"/>
      <c r="P496" s="343">
        <v>592</v>
      </c>
      <c r="S496" s="352"/>
      <c r="T496" s="212"/>
      <c r="U496" s="1256"/>
      <c r="W496" s="82"/>
    </row>
    <row r="497" spans="1:23" ht="36" customHeight="1" thickBot="1" x14ac:dyDescent="0.2">
      <c r="A497" s="176"/>
      <c r="B497" s="935"/>
      <c r="C497" s="935"/>
      <c r="D497" s="911"/>
      <c r="E497" s="909" t="s">
        <v>782</v>
      </c>
      <c r="F497" s="1447" t="s">
        <v>783</v>
      </c>
      <c r="G497" s="1447"/>
      <c r="H497" s="1447"/>
      <c r="I497" s="1447"/>
      <c r="J497" s="1447"/>
      <c r="K497" s="1447"/>
      <c r="L497" s="1448"/>
      <c r="M497" s="83" t="s">
        <v>784</v>
      </c>
      <c r="N497" s="7"/>
      <c r="O497" s="153" t="s">
        <v>431</v>
      </c>
      <c r="P497" s="343">
        <v>593</v>
      </c>
      <c r="Q497" s="344" t="str">
        <f>IF(COUNTBLANK($W$5:$W$12)=8,"",IF($L$4="地域がん診療病院",IF(N497="","未入力あり","✔"),""))</f>
        <v/>
      </c>
      <c r="R497" s="352"/>
      <c r="S497" s="1091" t="str">
        <f>IF(N497="","",IF(N497="はい","○","×"))</f>
        <v/>
      </c>
      <c r="T497" s="212"/>
      <c r="U497" s="1256"/>
      <c r="W497" s="82"/>
    </row>
    <row r="498" spans="1:23" ht="12" customHeight="1" thickBot="1" x14ac:dyDescent="0.2">
      <c r="A498" s="176"/>
      <c r="B498" s="935"/>
      <c r="C498" s="935"/>
      <c r="D498" s="911"/>
      <c r="E498" s="177" t="s">
        <v>81</v>
      </c>
      <c r="F498" s="1447" t="s">
        <v>785</v>
      </c>
      <c r="G498" s="1447"/>
      <c r="H498" s="1447"/>
      <c r="I498" s="1447"/>
      <c r="J498" s="1447"/>
      <c r="K498" s="1447"/>
      <c r="L498" s="1447"/>
      <c r="M498" s="121"/>
      <c r="N498" s="102"/>
      <c r="O498" s="357"/>
      <c r="P498" s="343">
        <v>594</v>
      </c>
      <c r="S498" s="352"/>
      <c r="T498" s="212"/>
      <c r="U498" s="1256"/>
      <c r="W498" s="82"/>
    </row>
    <row r="499" spans="1:23" ht="24" customHeight="1" thickBot="1" x14ac:dyDescent="0.2">
      <c r="A499" s="176"/>
      <c r="B499" s="935"/>
      <c r="C499" s="935"/>
      <c r="D499" s="911"/>
      <c r="E499" s="935"/>
      <c r="F499" s="173" t="s">
        <v>51</v>
      </c>
      <c r="G499" s="1458" t="s">
        <v>786</v>
      </c>
      <c r="H499" s="1458"/>
      <c r="I499" s="1458"/>
      <c r="J499" s="1458"/>
      <c r="K499" s="1458"/>
      <c r="L499" s="1459"/>
      <c r="M499" s="83" t="s">
        <v>784</v>
      </c>
      <c r="N499" s="7"/>
      <c r="O499" s="153" t="s">
        <v>431</v>
      </c>
      <c r="P499" s="343">
        <v>595</v>
      </c>
      <c r="Q499" s="344" t="str">
        <f t="shared" ref="Q499:Q506" si="39">IF(COUNTBLANK($W$5:$W$12)=8,"",IF($L$4="地域がん診療病院",IF(N499="","未入力あり","✔"),""))</f>
        <v/>
      </c>
      <c r="R499" s="352"/>
      <c r="S499" s="1091" t="str">
        <f t="shared" ref="S499:S505" si="40">IF(N499="","",IF(N499="はい","○","×"))</f>
        <v/>
      </c>
      <c r="T499" s="212"/>
      <c r="U499" s="1256"/>
      <c r="W499" s="82"/>
    </row>
    <row r="500" spans="1:23" ht="24" customHeight="1" thickBot="1" x14ac:dyDescent="0.2">
      <c r="A500" s="176"/>
      <c r="B500" s="935"/>
      <c r="C500" s="935"/>
      <c r="D500" s="911"/>
      <c r="E500" s="935"/>
      <c r="F500" s="173" t="s">
        <v>787</v>
      </c>
      <c r="G500" s="1458" t="s">
        <v>1410</v>
      </c>
      <c r="H500" s="1458"/>
      <c r="I500" s="1458"/>
      <c r="J500" s="1458"/>
      <c r="K500" s="1458"/>
      <c r="L500" s="1459"/>
      <c r="M500" s="83" t="s">
        <v>788</v>
      </c>
      <c r="N500" s="7"/>
      <c r="O500" s="153" t="s">
        <v>431</v>
      </c>
      <c r="P500" s="343">
        <v>596</v>
      </c>
      <c r="Q500" s="344" t="str">
        <f t="shared" si="39"/>
        <v/>
      </c>
      <c r="R500" s="352"/>
      <c r="S500" s="1091" t="str">
        <f t="shared" si="40"/>
        <v/>
      </c>
      <c r="T500" s="212"/>
      <c r="U500" s="1256"/>
      <c r="W500" s="82"/>
    </row>
    <row r="501" spans="1:23" ht="35.25" customHeight="1" thickBot="1" x14ac:dyDescent="0.2">
      <c r="A501" s="176"/>
      <c r="B501" s="935"/>
      <c r="C501" s="935"/>
      <c r="D501" s="911"/>
      <c r="E501" s="935"/>
      <c r="F501" s="929" t="s">
        <v>789</v>
      </c>
      <c r="G501" s="1458" t="s">
        <v>1411</v>
      </c>
      <c r="H501" s="1458"/>
      <c r="I501" s="1458"/>
      <c r="J501" s="1458"/>
      <c r="K501" s="1458"/>
      <c r="L501" s="1459"/>
      <c r="M501" s="193" t="s">
        <v>790</v>
      </c>
      <c r="N501" s="7"/>
      <c r="O501" s="153" t="s">
        <v>431</v>
      </c>
      <c r="P501" s="343">
        <v>597</v>
      </c>
      <c r="Q501" s="344" t="str">
        <f t="shared" si="39"/>
        <v/>
      </c>
      <c r="R501" s="352"/>
      <c r="S501" s="1091" t="str">
        <f t="shared" si="40"/>
        <v/>
      </c>
      <c r="T501" s="212"/>
      <c r="U501" s="1256"/>
      <c r="W501" s="82"/>
    </row>
    <row r="502" spans="1:23" ht="13.5" customHeight="1" thickBot="1" x14ac:dyDescent="0.2">
      <c r="A502" s="176"/>
      <c r="B502" s="935"/>
      <c r="C502" s="935"/>
      <c r="D502" s="911"/>
      <c r="E502" s="909" t="s">
        <v>82</v>
      </c>
      <c r="F502" s="1447" t="s">
        <v>673</v>
      </c>
      <c r="G502" s="1447"/>
      <c r="H502" s="1447"/>
      <c r="I502" s="1447"/>
      <c r="J502" s="1447"/>
      <c r="K502" s="1447"/>
      <c r="L502" s="1448"/>
      <c r="M502" s="83" t="s">
        <v>791</v>
      </c>
      <c r="N502" s="7"/>
      <c r="O502" s="191" t="s">
        <v>431</v>
      </c>
      <c r="P502" s="343">
        <v>598</v>
      </c>
      <c r="Q502" s="344" t="str">
        <f t="shared" si="39"/>
        <v/>
      </c>
      <c r="R502" s="352"/>
      <c r="S502" s="1091" t="str">
        <f t="shared" si="40"/>
        <v/>
      </c>
      <c r="T502" s="212"/>
      <c r="U502" s="1256"/>
      <c r="W502" s="82"/>
    </row>
    <row r="503" spans="1:23" ht="27" customHeight="1" thickBot="1" x14ac:dyDescent="0.2">
      <c r="A503" s="176"/>
      <c r="B503" s="935"/>
      <c r="C503" s="935"/>
      <c r="D503" s="911"/>
      <c r="E503" s="916" t="s">
        <v>858</v>
      </c>
      <c r="F503" s="1451" t="s">
        <v>1548</v>
      </c>
      <c r="G503" s="1452"/>
      <c r="H503" s="1452"/>
      <c r="I503" s="1452"/>
      <c r="J503" s="1452"/>
      <c r="K503" s="1452"/>
      <c r="L503" s="1456"/>
      <c r="M503" s="83" t="s">
        <v>33</v>
      </c>
      <c r="N503" s="7"/>
      <c r="O503" s="191" t="s">
        <v>431</v>
      </c>
      <c r="P503" s="343">
        <v>599</v>
      </c>
      <c r="Q503" s="344" t="str">
        <f t="shared" si="39"/>
        <v/>
      </c>
      <c r="R503" s="352"/>
      <c r="S503" s="1091" t="str">
        <f t="shared" si="40"/>
        <v/>
      </c>
      <c r="T503" s="212"/>
      <c r="U503" s="1256"/>
      <c r="W503" s="82"/>
    </row>
    <row r="504" spans="1:23" ht="20.100000000000001" customHeight="1" thickBot="1" x14ac:dyDescent="0.2">
      <c r="A504" s="176"/>
      <c r="B504" s="935"/>
      <c r="C504" s="935"/>
      <c r="D504" s="911"/>
      <c r="E504" s="910" t="s">
        <v>859</v>
      </c>
      <c r="F504" s="1447" t="s">
        <v>493</v>
      </c>
      <c r="G504" s="1447"/>
      <c r="H504" s="1447"/>
      <c r="I504" s="1447"/>
      <c r="J504" s="1447"/>
      <c r="K504" s="1447"/>
      <c r="L504" s="1448"/>
      <c r="M504" s="117" t="s">
        <v>788</v>
      </c>
      <c r="N504" s="7"/>
      <c r="O504" s="191" t="s">
        <v>431</v>
      </c>
      <c r="P504" s="343">
        <v>601</v>
      </c>
      <c r="Q504" s="344" t="str">
        <f t="shared" si="39"/>
        <v/>
      </c>
      <c r="R504" s="352"/>
      <c r="S504" s="1091" t="str">
        <f t="shared" si="40"/>
        <v/>
      </c>
      <c r="T504" s="212"/>
      <c r="U504" s="1256"/>
      <c r="W504" s="82"/>
    </row>
    <row r="505" spans="1:23" ht="18.75" customHeight="1" thickBot="1" x14ac:dyDescent="0.2">
      <c r="A505" s="176"/>
      <c r="B505" s="935"/>
      <c r="C505" s="935"/>
      <c r="D505" s="911"/>
      <c r="E505" s="179" t="s">
        <v>768</v>
      </c>
      <c r="F505" s="1471" t="s">
        <v>674</v>
      </c>
      <c r="G505" s="1472"/>
      <c r="H505" s="1472"/>
      <c r="I505" s="1472"/>
      <c r="J505" s="1472"/>
      <c r="K505" s="1472"/>
      <c r="L505" s="1473"/>
      <c r="M505" s="117" t="s">
        <v>33</v>
      </c>
      <c r="N505" s="7"/>
      <c r="O505" s="191" t="s">
        <v>431</v>
      </c>
      <c r="P505" s="343">
        <v>602</v>
      </c>
      <c r="Q505" s="344" t="str">
        <f t="shared" si="39"/>
        <v/>
      </c>
      <c r="R505" s="352"/>
      <c r="S505" s="1091" t="str">
        <f t="shared" si="40"/>
        <v/>
      </c>
      <c r="T505" s="212"/>
      <c r="U505" s="1256"/>
      <c r="W505" s="82"/>
    </row>
    <row r="506" spans="1:23" ht="14.25" customHeight="1" thickBot="1" x14ac:dyDescent="0.2">
      <c r="A506" s="176"/>
      <c r="B506" s="935"/>
      <c r="C506" s="935"/>
      <c r="D506" s="911"/>
      <c r="E506" s="918"/>
      <c r="F506" s="911"/>
      <c r="G506" s="1457" t="s">
        <v>1512</v>
      </c>
      <c r="H506" s="1447"/>
      <c r="I506" s="1447"/>
      <c r="J506" s="1447"/>
      <c r="K506" s="1447"/>
      <c r="L506" s="1448"/>
      <c r="M506" s="83" t="s">
        <v>67</v>
      </c>
      <c r="N506" s="7"/>
      <c r="O506" s="153" t="s">
        <v>431</v>
      </c>
      <c r="P506" s="343">
        <v>603</v>
      </c>
      <c r="Q506" s="344" t="str">
        <f t="shared" si="39"/>
        <v/>
      </c>
      <c r="R506" s="352"/>
      <c r="S506" s="352"/>
      <c r="T506" s="212"/>
      <c r="U506" s="1256"/>
      <c r="W506" s="82"/>
    </row>
    <row r="507" spans="1:23" ht="13.5" customHeight="1" thickBot="1" x14ac:dyDescent="0.2">
      <c r="A507" s="176"/>
      <c r="B507" s="935"/>
      <c r="C507" s="935"/>
      <c r="D507" s="911"/>
      <c r="E507" s="919"/>
      <c r="F507" s="912"/>
      <c r="G507" s="915"/>
      <c r="H507" s="1479" t="s">
        <v>1677</v>
      </c>
      <c r="I507" s="1479"/>
      <c r="J507" s="1479"/>
      <c r="K507" s="1479"/>
      <c r="L507" s="1480"/>
      <c r="M507" s="104" t="s">
        <v>792</v>
      </c>
      <c r="N507" s="1295" t="s">
        <v>190</v>
      </c>
      <c r="O507" s="359"/>
      <c r="P507" s="343">
        <v>604</v>
      </c>
      <c r="S507" s="352"/>
      <c r="T507" s="212"/>
      <c r="U507" s="1256"/>
      <c r="W507" s="82"/>
    </row>
    <row r="508" spans="1:23" ht="15.75" customHeight="1" x14ac:dyDescent="0.15">
      <c r="A508" s="176"/>
      <c r="B508" s="935"/>
      <c r="C508" s="935"/>
      <c r="D508" s="1057" t="s">
        <v>1243</v>
      </c>
      <c r="E508" s="1019"/>
      <c r="F508" s="1054"/>
      <c r="G508" s="987"/>
      <c r="H508" s="174"/>
      <c r="I508" s="174"/>
      <c r="J508" s="174"/>
      <c r="K508" s="174"/>
      <c r="L508" s="174"/>
      <c r="M508" s="95"/>
      <c r="N508" s="156" t="s">
        <v>314</v>
      </c>
      <c r="O508" s="97" t="s">
        <v>314</v>
      </c>
      <c r="P508" s="343">
        <v>605</v>
      </c>
      <c r="S508" s="352"/>
      <c r="T508" s="212"/>
      <c r="U508" s="1256"/>
      <c r="W508" s="82"/>
    </row>
    <row r="509" spans="1:23" ht="14.25" customHeight="1" thickBot="1" x14ac:dyDescent="0.2">
      <c r="A509" s="176"/>
      <c r="B509" s="935"/>
      <c r="C509" s="935"/>
      <c r="D509" s="985" t="s">
        <v>501</v>
      </c>
      <c r="E509" s="918"/>
      <c r="F509" s="1012"/>
      <c r="G509" s="1014"/>
      <c r="H509" s="82"/>
      <c r="I509" s="1039"/>
      <c r="J509" s="1039"/>
      <c r="K509" s="1039"/>
      <c r="L509" s="1039"/>
      <c r="M509" s="121"/>
      <c r="N509" s="375"/>
      <c r="O509" s="357"/>
      <c r="P509" s="343">
        <v>606</v>
      </c>
      <c r="S509" s="352"/>
      <c r="T509" s="212"/>
      <c r="U509" s="1256"/>
      <c r="W509" s="82"/>
    </row>
    <row r="510" spans="1:23" ht="40.5" customHeight="1" thickBot="1" x14ac:dyDescent="0.2">
      <c r="A510" s="176"/>
      <c r="B510" s="935"/>
      <c r="C510" s="935"/>
      <c r="D510" s="911"/>
      <c r="E510" s="1028" t="s">
        <v>43</v>
      </c>
      <c r="F510" s="1451" t="s">
        <v>1497</v>
      </c>
      <c r="G510" s="1452"/>
      <c r="H510" s="1452"/>
      <c r="I510" s="1452"/>
      <c r="J510" s="1452"/>
      <c r="K510" s="1452"/>
      <c r="L510" s="1456"/>
      <c r="M510" s="83" t="s">
        <v>33</v>
      </c>
      <c r="N510" s="7"/>
      <c r="O510" s="153" t="s">
        <v>431</v>
      </c>
      <c r="P510" s="343">
        <v>607</v>
      </c>
      <c r="Q510" s="344" t="str">
        <f>IF(COUNTBLANK($W$5:$W$12)=8,"",IF($L$4="地域がん診療病院",IF(N510="","未入力あり","✔"),""))</f>
        <v/>
      </c>
      <c r="R510" s="352"/>
      <c r="S510" s="1091" t="str">
        <f>IF(N510="","",IF(N510="はい","○","×"))</f>
        <v/>
      </c>
      <c r="T510" s="212"/>
      <c r="U510" s="1256"/>
      <c r="W510" s="82"/>
    </row>
    <row r="511" spans="1:23" ht="13.5" customHeight="1" thickBot="1" x14ac:dyDescent="0.2">
      <c r="A511" s="176"/>
      <c r="B511" s="935"/>
      <c r="C511" s="935"/>
      <c r="D511" s="911"/>
      <c r="E511" s="918"/>
      <c r="F511" s="911"/>
      <c r="G511" s="1446" t="s">
        <v>1678</v>
      </c>
      <c r="H511" s="1447"/>
      <c r="I511" s="1447"/>
      <c r="J511" s="1447"/>
      <c r="K511" s="1447"/>
      <c r="L511" s="1448"/>
      <c r="M511" s="104" t="s">
        <v>1298</v>
      </c>
      <c r="N511" s="1295" t="s">
        <v>191</v>
      </c>
      <c r="O511" s="359"/>
      <c r="P511" s="343">
        <v>608</v>
      </c>
      <c r="S511" s="352"/>
      <c r="T511" s="212"/>
      <c r="U511" s="1256"/>
      <c r="W511" s="82"/>
    </row>
    <row r="512" spans="1:23" ht="25.15" customHeight="1" thickBot="1" x14ac:dyDescent="0.2">
      <c r="A512" s="176"/>
      <c r="B512" s="935"/>
      <c r="C512" s="935"/>
      <c r="D512" s="911"/>
      <c r="E512" s="1014" t="s">
        <v>796</v>
      </c>
      <c r="F512" s="1447" t="s">
        <v>797</v>
      </c>
      <c r="G512" s="1447"/>
      <c r="H512" s="1447"/>
      <c r="I512" s="1447"/>
      <c r="J512" s="1447"/>
      <c r="K512" s="1447"/>
      <c r="L512" s="1448"/>
      <c r="M512" s="83" t="s">
        <v>793</v>
      </c>
      <c r="N512" s="7"/>
      <c r="O512" s="153" t="s">
        <v>431</v>
      </c>
      <c r="P512" s="343">
        <v>609</v>
      </c>
      <c r="Q512" s="344" t="str">
        <f t="shared" ref="Q512:Q519" si="41">IF(COUNTBLANK($W$5:$W$12)=8,"",IF($L$4="地域がん診療病院",IF(N512="","未入力あり","✔"),""))</f>
        <v/>
      </c>
      <c r="R512" s="352"/>
      <c r="S512" s="1091" t="str">
        <f t="shared" ref="S512:S519" si="42">IF(N512="","",IF(N512="はい","○","×"))</f>
        <v/>
      </c>
      <c r="T512" s="212"/>
      <c r="U512" s="1256"/>
      <c r="W512" s="82"/>
    </row>
    <row r="513" spans="1:23" ht="13.5" customHeight="1" thickBot="1" x14ac:dyDescent="0.2">
      <c r="A513" s="176"/>
      <c r="B513" s="935"/>
      <c r="C513" s="935"/>
      <c r="D513" s="911"/>
      <c r="E513" s="1028" t="s">
        <v>798</v>
      </c>
      <c r="F513" s="1458" t="s">
        <v>799</v>
      </c>
      <c r="G513" s="1458"/>
      <c r="H513" s="1458"/>
      <c r="I513" s="1458"/>
      <c r="J513" s="1458"/>
      <c r="K513" s="1458"/>
      <c r="L513" s="1459"/>
      <c r="M513" s="83" t="s">
        <v>793</v>
      </c>
      <c r="N513" s="7"/>
      <c r="O513" s="153" t="s">
        <v>431</v>
      </c>
      <c r="P513" s="343">
        <v>610</v>
      </c>
      <c r="Q513" s="344" t="str">
        <f t="shared" si="41"/>
        <v/>
      </c>
      <c r="R513" s="352"/>
      <c r="S513" s="1091" t="str">
        <f t="shared" si="42"/>
        <v/>
      </c>
      <c r="T513" s="212"/>
      <c r="U513" s="1256"/>
      <c r="W513" s="82"/>
    </row>
    <row r="514" spans="1:23" ht="24" customHeight="1" thickBot="1" x14ac:dyDescent="0.2">
      <c r="A514" s="176"/>
      <c r="B514" s="935"/>
      <c r="C514" s="935"/>
      <c r="D514" s="911"/>
      <c r="E514" s="1014" t="s">
        <v>800</v>
      </c>
      <c r="F514" s="1458" t="s">
        <v>801</v>
      </c>
      <c r="G514" s="1458"/>
      <c r="H514" s="1458"/>
      <c r="I514" s="1458"/>
      <c r="J514" s="1458"/>
      <c r="K514" s="1458"/>
      <c r="L514" s="1459"/>
      <c r="M514" s="83" t="s">
        <v>1517</v>
      </c>
      <c r="N514" s="7"/>
      <c r="O514" s="153" t="s">
        <v>431</v>
      </c>
      <c r="P514" s="343">
        <v>612</v>
      </c>
      <c r="Q514" s="344" t="str">
        <f t="shared" si="41"/>
        <v/>
      </c>
      <c r="R514" s="352"/>
      <c r="S514" s="1091" t="str">
        <f t="shared" si="42"/>
        <v/>
      </c>
      <c r="T514" s="212"/>
      <c r="U514" s="1256"/>
      <c r="W514" s="82"/>
    </row>
    <row r="515" spans="1:23" ht="34.15" customHeight="1" thickBot="1" x14ac:dyDescent="0.2">
      <c r="A515" s="176"/>
      <c r="B515" s="935"/>
      <c r="C515" s="935"/>
      <c r="D515" s="911"/>
      <c r="E515" s="1014" t="s">
        <v>802</v>
      </c>
      <c r="F515" s="1458" t="s">
        <v>102</v>
      </c>
      <c r="G515" s="1458"/>
      <c r="H515" s="1458"/>
      <c r="I515" s="1458"/>
      <c r="J515" s="1458"/>
      <c r="K515" s="1458"/>
      <c r="L515" s="1459"/>
      <c r="M515" s="83" t="s">
        <v>793</v>
      </c>
      <c r="N515" s="7"/>
      <c r="O515" s="153" t="s">
        <v>431</v>
      </c>
      <c r="P515" s="343">
        <v>613</v>
      </c>
      <c r="Q515" s="344" t="str">
        <f t="shared" si="41"/>
        <v/>
      </c>
      <c r="R515" s="352"/>
      <c r="S515" s="1091" t="str">
        <f t="shared" si="42"/>
        <v/>
      </c>
      <c r="T515" s="212"/>
      <c r="U515" s="1256"/>
      <c r="W515" s="82"/>
    </row>
    <row r="516" spans="1:23" ht="35.25" customHeight="1" thickBot="1" x14ac:dyDescent="0.2">
      <c r="A516" s="176"/>
      <c r="B516" s="935"/>
      <c r="C516" s="935"/>
      <c r="D516" s="911"/>
      <c r="E516" s="926" t="s">
        <v>803</v>
      </c>
      <c r="F516" s="1458" t="s">
        <v>1412</v>
      </c>
      <c r="G516" s="1458"/>
      <c r="H516" s="1458"/>
      <c r="I516" s="1458"/>
      <c r="J516" s="1458"/>
      <c r="K516" s="1458"/>
      <c r="L516" s="1459"/>
      <c r="M516" s="83" t="s">
        <v>793</v>
      </c>
      <c r="N516" s="7"/>
      <c r="O516" s="153" t="s">
        <v>431</v>
      </c>
      <c r="P516" s="343">
        <v>614</v>
      </c>
      <c r="Q516" s="344" t="str">
        <f t="shared" si="41"/>
        <v/>
      </c>
      <c r="R516" s="352"/>
      <c r="S516" s="1091" t="str">
        <f t="shared" si="42"/>
        <v/>
      </c>
      <c r="T516" s="212"/>
      <c r="U516" s="1256"/>
      <c r="W516" s="82"/>
    </row>
    <row r="517" spans="1:23" ht="24" customHeight="1" thickBot="1" x14ac:dyDescent="0.2">
      <c r="A517" s="176"/>
      <c r="B517" s="935"/>
      <c r="C517" s="935"/>
      <c r="D517" s="911"/>
      <c r="E517" s="175" t="s">
        <v>804</v>
      </c>
      <c r="F517" s="1451" t="s">
        <v>1530</v>
      </c>
      <c r="G517" s="1451"/>
      <c r="H517" s="1451"/>
      <c r="I517" s="1451"/>
      <c r="J517" s="1451"/>
      <c r="K517" s="1451"/>
      <c r="L517" s="1474"/>
      <c r="M517" s="83" t="s">
        <v>793</v>
      </c>
      <c r="N517" s="7"/>
      <c r="O517" s="153" t="s">
        <v>431</v>
      </c>
      <c r="P517" s="343">
        <v>616</v>
      </c>
      <c r="Q517" s="344" t="str">
        <f t="shared" si="41"/>
        <v/>
      </c>
      <c r="R517" s="352"/>
      <c r="S517" s="1091" t="str">
        <f t="shared" si="42"/>
        <v/>
      </c>
      <c r="T517" s="212"/>
      <c r="U517" s="1256"/>
      <c r="W517" s="82"/>
    </row>
    <row r="518" spans="1:23" ht="24" customHeight="1" thickBot="1" x14ac:dyDescent="0.2">
      <c r="A518" s="176"/>
      <c r="B518" s="935"/>
      <c r="C518" s="935"/>
      <c r="D518" s="911"/>
      <c r="E518" s="1028" t="s">
        <v>794</v>
      </c>
      <c r="F518" s="1458" t="s">
        <v>1356</v>
      </c>
      <c r="G518" s="1458"/>
      <c r="H518" s="1458"/>
      <c r="I518" s="1458"/>
      <c r="J518" s="1458"/>
      <c r="K518" s="1458"/>
      <c r="L518" s="1459"/>
      <c r="M518" s="83" t="s">
        <v>793</v>
      </c>
      <c r="N518" s="7"/>
      <c r="O518" s="153" t="s">
        <v>431</v>
      </c>
      <c r="P518" s="343">
        <v>617</v>
      </c>
      <c r="Q518" s="344" t="str">
        <f t="shared" si="41"/>
        <v/>
      </c>
      <c r="R518" s="352"/>
      <c r="S518" s="1091" t="str">
        <f t="shared" si="42"/>
        <v/>
      </c>
      <c r="T518" s="212"/>
      <c r="U518" s="1256"/>
      <c r="W518" s="82"/>
    </row>
    <row r="519" spans="1:23" ht="13.5" customHeight="1" thickBot="1" x14ac:dyDescent="0.2">
      <c r="A519" s="176"/>
      <c r="B519" s="935"/>
      <c r="C519" s="935"/>
      <c r="D519" s="911"/>
      <c r="E519" s="918"/>
      <c r="F519" s="911"/>
      <c r="G519" s="1446" t="s">
        <v>795</v>
      </c>
      <c r="H519" s="1447"/>
      <c r="I519" s="1447"/>
      <c r="J519" s="1447"/>
      <c r="K519" s="1447"/>
      <c r="L519" s="1448"/>
      <c r="M519" s="83" t="s">
        <v>1517</v>
      </c>
      <c r="N519" s="7"/>
      <c r="O519" s="153" t="s">
        <v>431</v>
      </c>
      <c r="P519" s="343">
        <v>618</v>
      </c>
      <c r="Q519" s="344" t="str">
        <f t="shared" si="41"/>
        <v/>
      </c>
      <c r="R519" s="352"/>
      <c r="S519" s="1091" t="str">
        <f t="shared" si="42"/>
        <v/>
      </c>
      <c r="T519" s="212"/>
      <c r="U519" s="1256"/>
      <c r="W519" s="82"/>
    </row>
    <row r="520" spans="1:23" ht="19.149999999999999" customHeight="1" thickBot="1" x14ac:dyDescent="0.2">
      <c r="A520" s="176"/>
      <c r="B520" s="935"/>
      <c r="C520" s="935"/>
      <c r="D520" s="927" t="s">
        <v>277</v>
      </c>
      <c r="E520" s="1019"/>
      <c r="F520" s="1054"/>
      <c r="G520" s="171"/>
      <c r="H520" s="174"/>
      <c r="I520" s="174"/>
      <c r="J520" s="174"/>
      <c r="K520" s="174"/>
      <c r="L520" s="174"/>
      <c r="M520" s="95"/>
      <c r="N520" s="124" t="s">
        <v>319</v>
      </c>
      <c r="O520" s="123" t="s">
        <v>319</v>
      </c>
      <c r="P520" s="343">
        <v>620</v>
      </c>
      <c r="S520" s="352"/>
      <c r="T520" s="212"/>
      <c r="U520" s="1256"/>
      <c r="W520" s="82"/>
    </row>
    <row r="521" spans="1:23" ht="40.5" customHeight="1" thickBot="1" x14ac:dyDescent="0.2">
      <c r="A521" s="176"/>
      <c r="B521" s="935"/>
      <c r="C521" s="935"/>
      <c r="D521" s="911"/>
      <c r="E521" s="164" t="s">
        <v>167</v>
      </c>
      <c r="F521" s="1458" t="s">
        <v>1203</v>
      </c>
      <c r="G521" s="1447"/>
      <c r="H521" s="1447"/>
      <c r="I521" s="1447"/>
      <c r="J521" s="1447"/>
      <c r="K521" s="1447"/>
      <c r="L521" s="1448"/>
      <c r="M521" s="1104" t="s">
        <v>1437</v>
      </c>
      <c r="N521" s="7"/>
      <c r="O521" s="1116" t="s">
        <v>1544</v>
      </c>
      <c r="P521" s="343">
        <v>621</v>
      </c>
      <c r="Q521" s="344" t="str">
        <f>IF(COUNTBLANK($W$5:$W$12)=8,"",IF($L$4="地域がん診療病院",IF(N521="","未入力あり","✔"),""))</f>
        <v/>
      </c>
      <c r="R521" s="352"/>
      <c r="S521" s="1091" t="str">
        <f>IF(N521="","",IF(N521="いいえ","×","○"))</f>
        <v/>
      </c>
      <c r="T521" s="212"/>
      <c r="U521" s="1256"/>
      <c r="W521" s="82"/>
    </row>
    <row r="522" spans="1:23" ht="34.5" customHeight="1" thickBot="1" x14ac:dyDescent="0.2">
      <c r="A522" s="176"/>
      <c r="B522" s="935"/>
      <c r="C522" s="936"/>
      <c r="D522" s="912"/>
      <c r="E522" s="173" t="s">
        <v>1265</v>
      </c>
      <c r="F522" s="1447" t="s">
        <v>261</v>
      </c>
      <c r="G522" s="1447"/>
      <c r="H522" s="1447"/>
      <c r="I522" s="1447"/>
      <c r="J522" s="1447"/>
      <c r="K522" s="1447"/>
      <c r="L522" s="1448"/>
      <c r="M522" s="83" t="s">
        <v>123</v>
      </c>
      <c r="N522" s="7"/>
      <c r="O522" s="191" t="s">
        <v>431</v>
      </c>
      <c r="P522" s="343">
        <v>623</v>
      </c>
      <c r="Q522" s="344" t="str">
        <f>IF(COUNTBLANK($W$5:$W$12)=8,"",IF($L$4="地域がん診療病院",IF(N522="","未入力あり","✔"),""))</f>
        <v/>
      </c>
      <c r="R522" s="352"/>
      <c r="S522" s="1091" t="str">
        <f>IF(N522="","",IF(N522="はい","○","×"))</f>
        <v/>
      </c>
      <c r="T522" s="212"/>
      <c r="U522" s="1256"/>
      <c r="W522" s="82"/>
    </row>
    <row r="523" spans="1:23" ht="12.75" customHeight="1" x14ac:dyDescent="0.15">
      <c r="A523" s="1052"/>
      <c r="B523" s="935"/>
      <c r="C523" s="178" t="s">
        <v>278</v>
      </c>
      <c r="D523" s="178"/>
      <c r="E523" s="178"/>
      <c r="F523" s="178"/>
      <c r="G523" s="178"/>
      <c r="H523" s="169"/>
      <c r="I523" s="169"/>
      <c r="J523" s="169"/>
      <c r="K523" s="169"/>
      <c r="L523" s="169"/>
      <c r="M523" s="93"/>
      <c r="N523" s="93"/>
      <c r="O523" s="94"/>
      <c r="P523" s="343">
        <v>624</v>
      </c>
      <c r="S523" s="352"/>
      <c r="T523" s="212"/>
      <c r="U523" s="1256"/>
      <c r="W523" s="82"/>
    </row>
    <row r="524" spans="1:23" ht="47.25" customHeight="1" x14ac:dyDescent="0.15">
      <c r="A524" s="176"/>
      <c r="B524" s="935"/>
      <c r="C524" s="1457" t="s">
        <v>1413</v>
      </c>
      <c r="D524" s="1447"/>
      <c r="E524" s="1447"/>
      <c r="F524" s="1447"/>
      <c r="G524" s="1447"/>
      <c r="H524" s="1447"/>
      <c r="I524" s="1447"/>
      <c r="J524" s="1447"/>
      <c r="K524" s="1447"/>
      <c r="L524" s="1447"/>
      <c r="M524" s="121"/>
      <c r="N524" s="121"/>
      <c r="O524" s="113"/>
      <c r="P524" s="343">
        <v>625</v>
      </c>
      <c r="S524" s="352"/>
      <c r="T524" s="212"/>
      <c r="U524" s="1256"/>
      <c r="W524" s="82"/>
    </row>
    <row r="525" spans="1:23" ht="14.25" customHeight="1" thickBot="1" x14ac:dyDescent="0.2">
      <c r="A525" s="176"/>
      <c r="B525" s="935"/>
      <c r="C525" s="918"/>
      <c r="D525" s="927" t="s">
        <v>483</v>
      </c>
      <c r="E525" s="1019"/>
      <c r="F525" s="1054"/>
      <c r="G525" s="987"/>
      <c r="H525" s="174"/>
      <c r="I525" s="174"/>
      <c r="J525" s="174"/>
      <c r="K525" s="174"/>
      <c r="L525" s="174"/>
      <c r="M525" s="95"/>
      <c r="N525" s="122" t="s">
        <v>74</v>
      </c>
      <c r="O525" s="123" t="s">
        <v>319</v>
      </c>
      <c r="P525" s="343">
        <v>626</v>
      </c>
      <c r="S525" s="352"/>
      <c r="T525" s="212"/>
      <c r="U525" s="1256"/>
      <c r="W525" s="82"/>
    </row>
    <row r="526" spans="1:23" ht="14.25" customHeight="1" thickBot="1" x14ac:dyDescent="0.2">
      <c r="A526" s="925"/>
      <c r="B526" s="911"/>
      <c r="C526" s="911"/>
      <c r="D526" s="911"/>
      <c r="E526" s="164" t="s">
        <v>167</v>
      </c>
      <c r="F526" s="1451" t="s">
        <v>1616</v>
      </c>
      <c r="G526" s="1451"/>
      <c r="H526" s="1451"/>
      <c r="I526" s="1451"/>
      <c r="J526" s="1451"/>
      <c r="K526" s="1451"/>
      <c r="L526" s="1474"/>
      <c r="M526" s="103" t="s">
        <v>65</v>
      </c>
      <c r="N526" s="327"/>
      <c r="O526" s="1117" t="s">
        <v>805</v>
      </c>
      <c r="P526" s="343">
        <v>627</v>
      </c>
      <c r="Q526" s="344" t="str">
        <f t="shared" ref="Q526:Q536" si="43">IF(COUNTBLANK($W$5:$W$12)=8,"",IF($L$4="地域がん診療病院",IF(N526="","未入力あり","✔"),""))</f>
        <v/>
      </c>
      <c r="R526" s="352"/>
      <c r="S526" s="344" t="str">
        <f>IF(N526="","",IF(N526&gt;=1,"○","×"))</f>
        <v/>
      </c>
      <c r="T526" s="212"/>
      <c r="U526" s="1256"/>
      <c r="W526" s="82"/>
    </row>
    <row r="527" spans="1:23" ht="14.25" customHeight="1" thickBot="1" x14ac:dyDescent="0.2">
      <c r="A527" s="925"/>
      <c r="B527" s="911"/>
      <c r="C527" s="911"/>
      <c r="D527" s="911"/>
      <c r="E527" s="1028" t="s">
        <v>421</v>
      </c>
      <c r="F527" s="1523" t="s">
        <v>1620</v>
      </c>
      <c r="G527" s="1523"/>
      <c r="H527" s="1523"/>
      <c r="I527" s="1523"/>
      <c r="J527" s="1523"/>
      <c r="K527" s="1523"/>
      <c r="L527" s="1524"/>
      <c r="M527" s="393" t="s">
        <v>42</v>
      </c>
      <c r="N527" s="7"/>
      <c r="O527" s="191" t="s">
        <v>1351</v>
      </c>
      <c r="P527" s="343">
        <v>629</v>
      </c>
      <c r="Q527" s="344" t="str">
        <f t="shared" si="43"/>
        <v/>
      </c>
      <c r="R527" s="352"/>
      <c r="S527" s="352"/>
      <c r="T527" s="212"/>
      <c r="U527" s="1256"/>
      <c r="W527" s="82"/>
    </row>
    <row r="528" spans="1:23" ht="36" customHeight="1" thickBot="1" x14ac:dyDescent="0.2">
      <c r="A528" s="925"/>
      <c r="B528" s="911"/>
      <c r="C528" s="911"/>
      <c r="D528" s="911"/>
      <c r="E528" s="918"/>
      <c r="F528" s="80"/>
      <c r="G528" s="1457" t="s">
        <v>1617</v>
      </c>
      <c r="H528" s="1447"/>
      <c r="I528" s="1447"/>
      <c r="J528" s="1447"/>
      <c r="K528" s="1447"/>
      <c r="L528" s="1448"/>
      <c r="M528" s="1131" t="str">
        <f>IF(N527="いいえ","-",(IF(N527="はい","A","A／-")))</f>
        <v>A／-</v>
      </c>
      <c r="N528" s="327"/>
      <c r="O528" s="1118" t="s">
        <v>1499</v>
      </c>
      <c r="P528" s="343">
        <v>630</v>
      </c>
      <c r="Q528" s="344" t="str">
        <f t="shared" si="43"/>
        <v/>
      </c>
      <c r="R528" s="352"/>
      <c r="S528" s="1091" t="str">
        <f>IF(AND(M528="A",N528&gt;=1),"○",IF(OR(M528&lt;&gt;"A",AND(M528="A",N528="")),"","×"))</f>
        <v/>
      </c>
      <c r="T528" s="212"/>
      <c r="U528" s="1256"/>
      <c r="W528" s="82"/>
    </row>
    <row r="529" spans="1:23" ht="13.5" customHeight="1" thickBot="1" x14ac:dyDescent="0.2">
      <c r="A529" s="925"/>
      <c r="B529" s="911"/>
      <c r="C529" s="911"/>
      <c r="D529" s="911"/>
      <c r="E529" s="164" t="s">
        <v>160</v>
      </c>
      <c r="F529" s="1451" t="s">
        <v>1618</v>
      </c>
      <c r="G529" s="1451"/>
      <c r="H529" s="1451"/>
      <c r="I529" s="1451"/>
      <c r="J529" s="1451"/>
      <c r="K529" s="1451"/>
      <c r="L529" s="1474"/>
      <c r="M529" s="103" t="s">
        <v>33</v>
      </c>
      <c r="N529" s="327"/>
      <c r="O529" s="1117" t="s">
        <v>805</v>
      </c>
      <c r="P529" s="343">
        <v>632</v>
      </c>
      <c r="Q529" s="344" t="str">
        <f t="shared" si="43"/>
        <v/>
      </c>
      <c r="R529" s="352"/>
      <c r="S529" s="344" t="str">
        <f t="shared" ref="S529:S534" si="44">IF(N529="","",IF(N529&gt;=1,"○","×"))</f>
        <v/>
      </c>
      <c r="T529" s="212"/>
      <c r="U529" s="1256"/>
      <c r="W529" s="82"/>
    </row>
    <row r="530" spans="1:23" ht="13.5" customHeight="1" thickBot="1" x14ac:dyDescent="0.2">
      <c r="A530" s="925"/>
      <c r="B530" s="911"/>
      <c r="C530" s="911"/>
      <c r="D530" s="911"/>
      <c r="E530" s="164" t="s">
        <v>121</v>
      </c>
      <c r="F530" s="1451" t="s">
        <v>1619</v>
      </c>
      <c r="G530" s="1451"/>
      <c r="H530" s="1451"/>
      <c r="I530" s="1451"/>
      <c r="J530" s="1451"/>
      <c r="K530" s="1451"/>
      <c r="L530" s="1474"/>
      <c r="M530" s="103" t="s">
        <v>33</v>
      </c>
      <c r="N530" s="327"/>
      <c r="O530" s="1118" t="s">
        <v>805</v>
      </c>
      <c r="P530" s="343">
        <v>635</v>
      </c>
      <c r="Q530" s="344" t="str">
        <f t="shared" si="43"/>
        <v/>
      </c>
      <c r="R530" s="352"/>
      <c r="S530" s="344" t="str">
        <f t="shared" si="44"/>
        <v/>
      </c>
      <c r="T530" s="212"/>
      <c r="U530" s="1256"/>
      <c r="W530" s="82"/>
    </row>
    <row r="531" spans="1:23" ht="13.5" customHeight="1" thickBot="1" x14ac:dyDescent="0.2">
      <c r="A531" s="925"/>
      <c r="B531" s="911"/>
      <c r="C531" s="911"/>
      <c r="D531" s="911"/>
      <c r="E531" s="918"/>
      <c r="F531" s="80"/>
      <c r="G531" s="1061"/>
      <c r="H531" s="1081"/>
      <c r="I531" s="1113"/>
      <c r="J531" s="1113"/>
      <c r="K531" s="1113"/>
      <c r="L531" s="1114" t="s">
        <v>1500</v>
      </c>
      <c r="M531" s="117" t="s">
        <v>34</v>
      </c>
      <c r="N531" s="327"/>
      <c r="O531" s="1118" t="s">
        <v>805</v>
      </c>
      <c r="P531" s="343">
        <v>636</v>
      </c>
      <c r="Q531" s="344" t="str">
        <f t="shared" si="43"/>
        <v/>
      </c>
      <c r="R531" s="352"/>
      <c r="S531" s="344" t="str">
        <f t="shared" si="44"/>
        <v/>
      </c>
      <c r="T531" s="212"/>
      <c r="U531" s="1256"/>
      <c r="W531" s="82"/>
    </row>
    <row r="532" spans="1:23" ht="14.25" customHeight="1" thickBot="1" x14ac:dyDescent="0.2">
      <c r="A532" s="925"/>
      <c r="B532" s="911"/>
      <c r="C532" s="911"/>
      <c r="D532" s="911"/>
      <c r="E532" s="918"/>
      <c r="F532" s="911"/>
      <c r="G532" s="1470" t="s">
        <v>1621</v>
      </c>
      <c r="H532" s="1452"/>
      <c r="I532" s="1452"/>
      <c r="J532" s="1452"/>
      <c r="K532" s="1452"/>
      <c r="L532" s="1456"/>
      <c r="M532" s="103" t="s">
        <v>65</v>
      </c>
      <c r="N532" s="327"/>
      <c r="O532" s="1118" t="s">
        <v>805</v>
      </c>
      <c r="P532" s="343">
        <v>637</v>
      </c>
      <c r="Q532" s="344" t="str">
        <f t="shared" si="43"/>
        <v/>
      </c>
      <c r="R532" s="352"/>
      <c r="S532" s="344" t="str">
        <f t="shared" si="44"/>
        <v/>
      </c>
      <c r="T532" s="212"/>
      <c r="U532" s="1256"/>
      <c r="W532" s="82"/>
    </row>
    <row r="533" spans="1:23" ht="13.5" customHeight="1" thickBot="1" x14ac:dyDescent="0.2">
      <c r="A533" s="925"/>
      <c r="B533" s="911"/>
      <c r="C533" s="911"/>
      <c r="D533" s="911"/>
      <c r="E533" s="918"/>
      <c r="F533" s="911"/>
      <c r="G533" s="914"/>
      <c r="H533" s="1506" t="s">
        <v>1501</v>
      </c>
      <c r="I533" s="1496"/>
      <c r="J533" s="1496"/>
      <c r="K533" s="1496"/>
      <c r="L533" s="1497"/>
      <c r="M533" s="117" t="s">
        <v>482</v>
      </c>
      <c r="N533" s="327"/>
      <c r="O533" s="1118" t="s">
        <v>805</v>
      </c>
      <c r="P533" s="343">
        <v>638</v>
      </c>
      <c r="Q533" s="344" t="str">
        <f t="shared" si="43"/>
        <v/>
      </c>
      <c r="R533" s="352"/>
      <c r="S533" s="344" t="str">
        <f t="shared" si="44"/>
        <v/>
      </c>
      <c r="T533" s="212"/>
      <c r="U533" s="1256"/>
      <c r="W533" s="82"/>
    </row>
    <row r="534" spans="1:23" ht="13.5" customHeight="1" thickBot="1" x14ac:dyDescent="0.2">
      <c r="A534" s="925"/>
      <c r="B534" s="911"/>
      <c r="C534" s="911"/>
      <c r="D534" s="911"/>
      <c r="E534" s="918"/>
      <c r="F534" s="911"/>
      <c r="G534" s="914"/>
      <c r="H534" s="1505" t="s">
        <v>1466</v>
      </c>
      <c r="I534" s="1444"/>
      <c r="J534" s="1444"/>
      <c r="K534" s="1444"/>
      <c r="L534" s="1445"/>
      <c r="M534" s="1104" t="s">
        <v>1439</v>
      </c>
      <c r="N534" s="327"/>
      <c r="O534" s="1118" t="s">
        <v>805</v>
      </c>
      <c r="P534" s="343">
        <v>639</v>
      </c>
      <c r="Q534" s="344" t="str">
        <f t="shared" si="43"/>
        <v/>
      </c>
      <c r="R534" s="352"/>
      <c r="S534" s="344" t="str">
        <f t="shared" si="44"/>
        <v/>
      </c>
      <c r="T534" s="212"/>
      <c r="U534" s="1256"/>
      <c r="W534" s="82"/>
    </row>
    <row r="535" spans="1:23" ht="13.5" customHeight="1" thickBot="1" x14ac:dyDescent="0.2">
      <c r="A535" s="925"/>
      <c r="B535" s="911"/>
      <c r="C535" s="911"/>
      <c r="D535" s="911"/>
      <c r="E535" s="918"/>
      <c r="F535" s="911"/>
      <c r="G535" s="914"/>
      <c r="H535" s="1505" t="s">
        <v>1502</v>
      </c>
      <c r="I535" s="1444"/>
      <c r="J535" s="1444"/>
      <c r="K535" s="1444"/>
      <c r="L535" s="1445"/>
      <c r="M535" s="117" t="s">
        <v>66</v>
      </c>
      <c r="N535" s="327"/>
      <c r="O535" s="191" t="s">
        <v>481</v>
      </c>
      <c r="P535" s="343">
        <v>640</v>
      </c>
      <c r="Q535" s="344" t="str">
        <f t="shared" si="43"/>
        <v/>
      </c>
      <c r="R535" s="352"/>
      <c r="S535" s="352"/>
      <c r="T535" s="212"/>
      <c r="U535" s="1256"/>
      <c r="W535" s="82"/>
    </row>
    <row r="536" spans="1:23" ht="13.5" customHeight="1" thickBot="1" x14ac:dyDescent="0.2">
      <c r="A536" s="925"/>
      <c r="B536" s="911"/>
      <c r="C536" s="911"/>
      <c r="D536" s="911"/>
      <c r="E536" s="1028" t="s">
        <v>89</v>
      </c>
      <c r="F536" s="1458" t="s">
        <v>1622</v>
      </c>
      <c r="G536" s="1458"/>
      <c r="H536" s="1458"/>
      <c r="I536" s="1458"/>
      <c r="J536" s="1458"/>
      <c r="K536" s="1458"/>
      <c r="L536" s="1459"/>
      <c r="M536" s="1104" t="s">
        <v>34</v>
      </c>
      <c r="N536" s="327"/>
      <c r="O536" s="1118" t="s">
        <v>805</v>
      </c>
      <c r="P536" s="343">
        <v>642</v>
      </c>
      <c r="Q536" s="344" t="str">
        <f t="shared" si="43"/>
        <v/>
      </c>
      <c r="R536" s="352"/>
      <c r="S536" s="344" t="str">
        <f>IF(N536="","",IF(N536&gt;=1,"○","×"))</f>
        <v/>
      </c>
      <c r="T536" s="212"/>
      <c r="U536" s="1256"/>
      <c r="W536" s="82"/>
    </row>
    <row r="537" spans="1:23" ht="13.5" customHeight="1" thickBot="1" x14ac:dyDescent="0.2">
      <c r="A537" s="925"/>
      <c r="B537" s="80"/>
      <c r="C537" s="935"/>
      <c r="D537" s="993" t="s">
        <v>296</v>
      </c>
      <c r="E537" s="993"/>
      <c r="F537" s="993"/>
      <c r="G537" s="1060"/>
      <c r="H537" s="1019"/>
      <c r="I537" s="172"/>
      <c r="J537" s="172"/>
      <c r="K537" s="172"/>
      <c r="L537" s="172"/>
      <c r="M537" s="151"/>
      <c r="N537" s="122" t="s">
        <v>319</v>
      </c>
      <c r="O537" s="152" t="s">
        <v>319</v>
      </c>
      <c r="P537" s="343">
        <v>644</v>
      </c>
      <c r="Q537" s="3"/>
      <c r="R537" s="695"/>
      <c r="S537" s="352"/>
      <c r="T537" s="212"/>
      <c r="U537" s="1256"/>
      <c r="W537" s="82"/>
    </row>
    <row r="538" spans="1:23" ht="13.5" customHeight="1" thickBot="1" x14ac:dyDescent="0.2">
      <c r="A538" s="925"/>
      <c r="B538" s="80"/>
      <c r="C538" s="935"/>
      <c r="D538" s="911"/>
      <c r="E538" s="179" t="s">
        <v>43</v>
      </c>
      <c r="F538" s="1499" t="s">
        <v>498</v>
      </c>
      <c r="G538" s="1499"/>
      <c r="H538" s="1499"/>
      <c r="I538" s="1499"/>
      <c r="J538" s="1499"/>
      <c r="K538" s="1499"/>
      <c r="L538" s="1500"/>
      <c r="M538" s="117" t="s">
        <v>1610</v>
      </c>
      <c r="N538" s="7"/>
      <c r="O538" s="153" t="s">
        <v>431</v>
      </c>
      <c r="P538" s="343">
        <v>645</v>
      </c>
      <c r="Q538" s="344" t="str">
        <f t="shared" ref="Q538:Q545" si="45">IF(COUNTBLANK($W$5:$W$12)=8,"",IF($L$4="地域がん診療病院",IF(N538="","未入力あり","✔"),""))</f>
        <v/>
      </c>
      <c r="R538" s="352"/>
      <c r="S538" s="1274"/>
      <c r="T538" s="212"/>
      <c r="U538" s="1256"/>
      <c r="W538" s="82"/>
    </row>
    <row r="539" spans="1:23" ht="13.5" customHeight="1" thickBot="1" x14ac:dyDescent="0.2">
      <c r="A539" s="925"/>
      <c r="B539" s="80"/>
      <c r="C539" s="935"/>
      <c r="D539" s="911"/>
      <c r="E539" s="1273"/>
      <c r="F539" s="1498" t="s">
        <v>1614</v>
      </c>
      <c r="G539" s="1498"/>
      <c r="H539" s="1498"/>
      <c r="I539" s="1498"/>
      <c r="J539" s="1498"/>
      <c r="K539" s="1498"/>
      <c r="L539" s="1504"/>
      <c r="M539" s="1112"/>
      <c r="N539" s="327"/>
      <c r="O539" s="1118" t="s">
        <v>805</v>
      </c>
      <c r="P539" s="343">
        <v>646</v>
      </c>
      <c r="Q539" s="344" t="str">
        <f t="shared" si="45"/>
        <v/>
      </c>
      <c r="R539" s="352"/>
      <c r="S539" s="344" t="str">
        <f>IF(N539="","",IF(N539&gt;=1,"○","×"))</f>
        <v/>
      </c>
      <c r="T539" s="212"/>
      <c r="U539" s="1256"/>
      <c r="W539" s="82"/>
    </row>
    <row r="540" spans="1:23" ht="13.5" customHeight="1" thickBot="1" x14ac:dyDescent="0.2">
      <c r="A540" s="925"/>
      <c r="B540" s="911"/>
      <c r="C540" s="911"/>
      <c r="D540" s="911"/>
      <c r="E540" s="935"/>
      <c r="F540" s="911"/>
      <c r="G540" s="1457" t="s">
        <v>1623</v>
      </c>
      <c r="H540" s="1447"/>
      <c r="I540" s="1447"/>
      <c r="J540" s="1447"/>
      <c r="K540" s="1447"/>
      <c r="L540" s="1448"/>
      <c r="M540" s="117" t="str">
        <f>IF(N538="はい","C",(IF(N538="いいえ","-","C／-")))</f>
        <v>C／-</v>
      </c>
      <c r="N540" s="7"/>
      <c r="O540" s="153" t="s">
        <v>431</v>
      </c>
      <c r="P540" s="343">
        <v>647</v>
      </c>
      <c r="Q540" s="344" t="str">
        <f t="shared" si="45"/>
        <v/>
      </c>
      <c r="R540" s="352"/>
      <c r="S540" s="1091" t="str">
        <f>IF(N540="","",IF(N540="はい","○","×"))</f>
        <v/>
      </c>
      <c r="T540" s="212"/>
      <c r="U540" s="1256"/>
      <c r="W540" s="82"/>
    </row>
    <row r="541" spans="1:23" ht="13.5" customHeight="1" thickBot="1" x14ac:dyDescent="0.2">
      <c r="A541" s="925"/>
      <c r="B541" s="911"/>
      <c r="C541" s="911"/>
      <c r="D541" s="911"/>
      <c r="E541" s="918"/>
      <c r="F541" s="1457" t="s">
        <v>1624</v>
      </c>
      <c r="G541" s="1458"/>
      <c r="H541" s="1458"/>
      <c r="I541" s="1458"/>
      <c r="J541" s="1458"/>
      <c r="K541" s="1458"/>
      <c r="L541" s="1459"/>
      <c r="M541" s="117" t="str">
        <f>IF(N538="はい","C",(IF(N538="いいえ","-","C／-")))</f>
        <v>C／-</v>
      </c>
      <c r="N541" s="327"/>
      <c r="O541" s="1118" t="s">
        <v>805</v>
      </c>
      <c r="P541" s="343">
        <v>650</v>
      </c>
      <c r="Q541" s="344" t="str">
        <f t="shared" si="45"/>
        <v/>
      </c>
      <c r="R541" s="352"/>
      <c r="S541" s="344" t="str">
        <f>IF(N541="","",IF(N541&gt;=1,"○","×"))</f>
        <v/>
      </c>
      <c r="T541" s="212"/>
      <c r="U541" s="1256"/>
      <c r="W541" s="82"/>
    </row>
    <row r="542" spans="1:23" ht="13.5" customHeight="1" thickBot="1" x14ac:dyDescent="0.2">
      <c r="A542" s="925"/>
      <c r="B542" s="911"/>
      <c r="C542" s="911"/>
      <c r="D542" s="911"/>
      <c r="E542" s="918"/>
      <c r="F542" s="935"/>
      <c r="G542" s="1457" t="s">
        <v>1625</v>
      </c>
      <c r="H542" s="1447"/>
      <c r="I542" s="1447"/>
      <c r="J542" s="1447"/>
      <c r="K542" s="1447"/>
      <c r="L542" s="1448"/>
      <c r="M542" s="117" t="str">
        <f>IF(N538="はい","C",(IF(N538="いいえ","-","C／-")))</f>
        <v>C／-</v>
      </c>
      <c r="N542" s="7"/>
      <c r="O542" s="153" t="s">
        <v>431</v>
      </c>
      <c r="P542" s="343">
        <v>652</v>
      </c>
      <c r="Q542" s="344" t="str">
        <f t="shared" si="45"/>
        <v/>
      </c>
      <c r="R542" s="352"/>
      <c r="S542" s="1091" t="str">
        <f>IF(N542="","",IF(N542="はい","○","×"))</f>
        <v/>
      </c>
      <c r="T542" s="212"/>
      <c r="U542" s="1256"/>
      <c r="W542" s="82"/>
    </row>
    <row r="543" spans="1:23" ht="14.25" customHeight="1" thickBot="1" x14ac:dyDescent="0.2">
      <c r="A543" s="925"/>
      <c r="B543" s="911"/>
      <c r="C543" s="911"/>
      <c r="D543" s="911"/>
      <c r="E543" s="1028" t="s">
        <v>1266</v>
      </c>
      <c r="F543" s="1451" t="s">
        <v>1626</v>
      </c>
      <c r="G543" s="1451"/>
      <c r="H543" s="1451"/>
      <c r="I543" s="1451"/>
      <c r="J543" s="1451"/>
      <c r="K543" s="1451"/>
      <c r="L543" s="1474"/>
      <c r="M543" s="103" t="s">
        <v>33</v>
      </c>
      <c r="N543" s="327"/>
      <c r="O543" s="1118" t="s">
        <v>805</v>
      </c>
      <c r="P543" s="343">
        <v>655</v>
      </c>
      <c r="Q543" s="344" t="str">
        <f t="shared" si="45"/>
        <v/>
      </c>
      <c r="R543" s="352"/>
      <c r="S543" s="344" t="str">
        <f>IF(N543="","",IF(N543&gt;=1,"○","×"))</f>
        <v/>
      </c>
      <c r="T543" s="212"/>
      <c r="U543" s="1256"/>
      <c r="W543" s="82"/>
    </row>
    <row r="544" spans="1:23" ht="13.5" customHeight="1" thickBot="1" x14ac:dyDescent="0.2">
      <c r="A544" s="925"/>
      <c r="B544" s="911"/>
      <c r="C544" s="911"/>
      <c r="D544" s="911"/>
      <c r="E544" s="918"/>
      <c r="F544" s="80"/>
      <c r="G544" s="1022"/>
      <c r="H544" s="1506" t="s">
        <v>683</v>
      </c>
      <c r="I544" s="1496"/>
      <c r="J544" s="1496"/>
      <c r="K544" s="1496"/>
      <c r="L544" s="1497"/>
      <c r="M544" s="117" t="s">
        <v>806</v>
      </c>
      <c r="N544" s="327"/>
      <c r="O544" s="1118" t="s">
        <v>805</v>
      </c>
      <c r="P544" s="343">
        <v>656</v>
      </c>
      <c r="Q544" s="344" t="str">
        <f t="shared" si="45"/>
        <v/>
      </c>
      <c r="R544" s="352"/>
      <c r="S544" s="344" t="str">
        <f>IF(N544="","",IF(N544&gt;=1,"○","×"))</f>
        <v/>
      </c>
      <c r="T544" s="212"/>
      <c r="U544" s="1256"/>
      <c r="W544" s="82"/>
    </row>
    <row r="545" spans="1:23" ht="13.5" customHeight="1" thickBot="1" x14ac:dyDescent="0.2">
      <c r="A545" s="925"/>
      <c r="B545" s="911"/>
      <c r="C545" s="911"/>
      <c r="D545" s="911"/>
      <c r="E545" s="918"/>
      <c r="F545" s="911"/>
      <c r="G545" s="1457" t="s">
        <v>807</v>
      </c>
      <c r="H545" s="1447"/>
      <c r="I545" s="1447"/>
      <c r="J545" s="1447"/>
      <c r="K545" s="1447"/>
      <c r="L545" s="1448"/>
      <c r="M545" s="117" t="s">
        <v>808</v>
      </c>
      <c r="N545" s="7"/>
      <c r="O545" s="191" t="s">
        <v>431</v>
      </c>
      <c r="P545" s="343">
        <v>657</v>
      </c>
      <c r="Q545" s="344" t="str">
        <f t="shared" si="45"/>
        <v/>
      </c>
      <c r="R545" s="352"/>
      <c r="S545" s="1091" t="str">
        <f>IF(N545="","",IF(N545="はい","○","×"))</f>
        <v/>
      </c>
      <c r="T545" s="212"/>
      <c r="U545" s="1256"/>
      <c r="W545" s="82"/>
    </row>
    <row r="546" spans="1:23" ht="13.5" customHeight="1" thickBot="1" x14ac:dyDescent="0.2">
      <c r="A546" s="925"/>
      <c r="B546" s="911"/>
      <c r="C546" s="911"/>
      <c r="D546" s="911"/>
      <c r="E546" s="918"/>
      <c r="F546" s="1470" t="s">
        <v>1627</v>
      </c>
      <c r="G546" s="1451"/>
      <c r="H546" s="1451"/>
      <c r="I546" s="1451"/>
      <c r="J546" s="1451"/>
      <c r="K546" s="1451"/>
      <c r="L546" s="1474"/>
      <c r="M546" s="103" t="s">
        <v>34</v>
      </c>
      <c r="N546" s="327"/>
      <c r="O546" s="1118" t="s">
        <v>805</v>
      </c>
      <c r="P546" s="343">
        <v>661</v>
      </c>
      <c r="Q546" s="344" t="str">
        <f t="shared" ref="Q546:Q548" si="46">IF(COUNTBLANK($W$5:$W$12)=8,"",IF($L$4="地域がん診療病院",IF(N546="","未入力あり","✔"),""))</f>
        <v/>
      </c>
      <c r="R546" s="352"/>
      <c r="S546" s="344" t="str">
        <f>IF(N546="","",IF(N546&gt;=1,"○","×"))</f>
        <v/>
      </c>
      <c r="T546" s="212"/>
      <c r="U546" s="1256"/>
      <c r="W546" s="82"/>
    </row>
    <row r="547" spans="1:23" ht="13.5" customHeight="1" thickBot="1" x14ac:dyDescent="0.2">
      <c r="A547" s="925"/>
      <c r="B547" s="911"/>
      <c r="C547" s="911"/>
      <c r="D547" s="911"/>
      <c r="E547" s="1028" t="s">
        <v>1267</v>
      </c>
      <c r="F547" s="1451" t="s">
        <v>1628</v>
      </c>
      <c r="G547" s="1451"/>
      <c r="H547" s="1451"/>
      <c r="I547" s="1451"/>
      <c r="J547" s="1451"/>
      <c r="K547" s="1451"/>
      <c r="L547" s="1474"/>
      <c r="M547" s="103" t="s">
        <v>33</v>
      </c>
      <c r="N547" s="327"/>
      <c r="O547" s="1118" t="s">
        <v>805</v>
      </c>
      <c r="P547" s="343">
        <v>664</v>
      </c>
      <c r="Q547" s="344" t="str">
        <f t="shared" si="46"/>
        <v/>
      </c>
      <c r="R547" s="352"/>
      <c r="S547" s="344" t="str">
        <f>IF(N547="","",IF(N547&gt;=1,"○","×"))</f>
        <v/>
      </c>
      <c r="T547" s="212"/>
      <c r="U547" s="1256"/>
      <c r="W547" s="82"/>
    </row>
    <row r="548" spans="1:23" ht="14.25" customHeight="1" thickBot="1" x14ac:dyDescent="0.2">
      <c r="A548" s="925"/>
      <c r="B548" s="911"/>
      <c r="C548" s="911"/>
      <c r="D548" s="911"/>
      <c r="E548" s="918"/>
      <c r="F548" s="80"/>
      <c r="G548" s="1457" t="s">
        <v>689</v>
      </c>
      <c r="H548" s="1447"/>
      <c r="I548" s="1447"/>
      <c r="J548" s="1447"/>
      <c r="K548" s="1447"/>
      <c r="L548" s="1448"/>
      <c r="M548" s="117" t="s">
        <v>810</v>
      </c>
      <c r="N548" s="7"/>
      <c r="O548" s="153" t="s">
        <v>431</v>
      </c>
      <c r="P548" s="343">
        <v>665</v>
      </c>
      <c r="Q548" s="344" t="str">
        <f t="shared" si="46"/>
        <v/>
      </c>
      <c r="R548" s="352"/>
      <c r="S548" s="1091" t="str">
        <f>IF(N548="","",IF(N548="はい","○","×"))</f>
        <v/>
      </c>
      <c r="T548" s="212"/>
      <c r="U548" s="1256"/>
      <c r="W548" s="82"/>
    </row>
    <row r="549" spans="1:23" ht="13.5" customHeight="1" thickBot="1" x14ac:dyDescent="0.2">
      <c r="A549" s="925"/>
      <c r="B549" s="911"/>
      <c r="C549" s="911"/>
      <c r="D549" s="911"/>
      <c r="E549" s="918"/>
      <c r="F549" s="1470" t="s">
        <v>1630</v>
      </c>
      <c r="G549" s="1451"/>
      <c r="H549" s="1451"/>
      <c r="I549" s="1451"/>
      <c r="J549" s="1451"/>
      <c r="K549" s="1451"/>
      <c r="L549" s="1474"/>
      <c r="M549" s="117" t="s">
        <v>34</v>
      </c>
      <c r="N549" s="327"/>
      <c r="O549" s="1118" t="s">
        <v>805</v>
      </c>
      <c r="P549" s="343">
        <v>670</v>
      </c>
      <c r="Q549" s="344" t="str">
        <f>IF(COUNTBLANK($W$5:$W$12)=8,"",IF($L$4="地域がん診療病院",IF(N549="","未入力あり","✔"),""))</f>
        <v/>
      </c>
      <c r="R549" s="352"/>
      <c r="S549" s="344" t="str">
        <f>IF(N549="","",IF(N549&gt;=1,"○","×"))</f>
        <v/>
      </c>
      <c r="T549" s="212"/>
      <c r="U549" s="1256"/>
      <c r="W549" s="82"/>
    </row>
    <row r="550" spans="1:23" ht="13.5" customHeight="1" thickBot="1" x14ac:dyDescent="0.2">
      <c r="A550" s="925"/>
      <c r="B550" s="911"/>
      <c r="C550" s="911"/>
      <c r="D550" s="911"/>
      <c r="E550" s="918"/>
      <c r="F550" s="1470" t="s">
        <v>1631</v>
      </c>
      <c r="G550" s="1451"/>
      <c r="H550" s="1451"/>
      <c r="I550" s="1451"/>
      <c r="J550" s="1451"/>
      <c r="K550" s="1451"/>
      <c r="L550" s="1474"/>
      <c r="M550" s="117" t="s">
        <v>34</v>
      </c>
      <c r="N550" s="327"/>
      <c r="O550" s="1118" t="s">
        <v>805</v>
      </c>
      <c r="P550" s="343">
        <v>671</v>
      </c>
      <c r="Q550" s="344" t="str">
        <f>IF(COUNTBLANK($W$5:$W$12)=8,"",IF($L$4="地域がん診療病院",IF(N550="","未入力あり","✔"),""))</f>
        <v/>
      </c>
      <c r="R550" s="352"/>
      <c r="S550" s="344" t="str">
        <f>IF(N550="","",IF(N550&gt;=1,"○","×"))</f>
        <v/>
      </c>
      <c r="T550" s="212"/>
      <c r="U550" s="1256"/>
      <c r="W550" s="82"/>
    </row>
    <row r="551" spans="1:23" ht="13.5" customHeight="1" thickBot="1" x14ac:dyDescent="0.2">
      <c r="A551" s="925"/>
      <c r="B551" s="911"/>
      <c r="C551" s="911"/>
      <c r="D551" s="911"/>
      <c r="E551" s="919"/>
      <c r="F551" s="1446" t="s">
        <v>1766</v>
      </c>
      <c r="G551" s="1447"/>
      <c r="H551" s="1447"/>
      <c r="I551" s="1447"/>
      <c r="J551" s="1447"/>
      <c r="K551" s="1447"/>
      <c r="L551" s="1448"/>
      <c r="M551" s="104" t="s">
        <v>42</v>
      </c>
      <c r="N551" s="1295" t="s">
        <v>192</v>
      </c>
      <c r="O551" s="357"/>
      <c r="P551" s="343">
        <v>672</v>
      </c>
      <c r="S551" s="352"/>
      <c r="T551" s="212"/>
      <c r="U551" s="1256"/>
      <c r="W551" s="82"/>
    </row>
    <row r="552" spans="1:23" ht="13.5" customHeight="1" thickBot="1" x14ac:dyDescent="0.2">
      <c r="A552" s="925"/>
      <c r="B552" s="911"/>
      <c r="C552" s="911"/>
      <c r="D552" s="911"/>
      <c r="E552" s="1028" t="s">
        <v>1268</v>
      </c>
      <c r="F552" s="1498" t="s">
        <v>1632</v>
      </c>
      <c r="G552" s="1498"/>
      <c r="H552" s="1498"/>
      <c r="I552" s="1498"/>
      <c r="J552" s="1498"/>
      <c r="K552" s="1498"/>
      <c r="L552" s="1504"/>
      <c r="M552" s="103" t="s">
        <v>33</v>
      </c>
      <c r="N552" s="327"/>
      <c r="O552" s="1118" t="s">
        <v>805</v>
      </c>
      <c r="P552" s="343">
        <v>673</v>
      </c>
      <c r="Q552" s="344" t="str">
        <f>IF(COUNTBLANK($W$5:$W$12)=8,"",IF($L$4="地域がん診療病院",IF(N552="","未入力あり","✔"),""))</f>
        <v/>
      </c>
      <c r="R552" s="352"/>
      <c r="S552" s="344" t="str">
        <f>IF(N552="","",IF(N552&gt;=1,"○","×"))</f>
        <v/>
      </c>
      <c r="T552" s="212"/>
      <c r="U552" s="1256"/>
      <c r="W552" s="82"/>
    </row>
    <row r="553" spans="1:23" ht="13.5" customHeight="1" thickBot="1" x14ac:dyDescent="0.2">
      <c r="A553" s="925"/>
      <c r="B553" s="911"/>
      <c r="C553" s="911"/>
      <c r="D553" s="911"/>
      <c r="E553" s="918"/>
      <c r="F553" s="911"/>
      <c r="G553" s="1457" t="s">
        <v>1629</v>
      </c>
      <c r="H553" s="1447"/>
      <c r="I553" s="1447"/>
      <c r="J553" s="1447"/>
      <c r="K553" s="1447"/>
      <c r="L553" s="1448"/>
      <c r="M553" s="117" t="s">
        <v>811</v>
      </c>
      <c r="N553" s="7"/>
      <c r="O553" s="153" t="s">
        <v>431</v>
      </c>
      <c r="P553" s="343">
        <v>676</v>
      </c>
      <c r="Q553" s="344" t="str">
        <f>IF(COUNTBLANK($W$5:$W$12)=8,"",IF($L$4="地域がん診療病院",IF(N553="","未入力あり","✔"),""))</f>
        <v/>
      </c>
      <c r="R553" s="352"/>
      <c r="S553" s="1091" t="str">
        <f>IF(N553="","",IF(N553="はい","○","×"))</f>
        <v/>
      </c>
      <c r="T553" s="212"/>
      <c r="U553" s="1256"/>
      <c r="W553" s="82"/>
    </row>
    <row r="554" spans="1:23" ht="12.75" customHeight="1" x14ac:dyDescent="0.15">
      <c r="A554" s="925"/>
      <c r="B554" s="935"/>
      <c r="C554" s="955" t="s">
        <v>280</v>
      </c>
      <c r="D554" s="955"/>
      <c r="E554" s="178"/>
      <c r="F554" s="178"/>
      <c r="G554" s="178"/>
      <c r="H554" s="169"/>
      <c r="I554" s="169"/>
      <c r="J554" s="169"/>
      <c r="K554" s="169"/>
      <c r="L554" s="169"/>
      <c r="M554" s="93"/>
      <c r="N554" s="93"/>
      <c r="O554" s="94"/>
      <c r="P554" s="343">
        <v>679</v>
      </c>
      <c r="S554" s="352"/>
      <c r="T554" s="212"/>
      <c r="U554" s="1256"/>
      <c r="W554" s="82"/>
    </row>
    <row r="555" spans="1:23" ht="12.75" customHeight="1" thickBot="1" x14ac:dyDescent="0.2">
      <c r="A555" s="925"/>
      <c r="B555" s="918"/>
      <c r="C555" s="918"/>
      <c r="D555" s="927" t="s">
        <v>297</v>
      </c>
      <c r="E555" s="993"/>
      <c r="F555" s="1054"/>
      <c r="G555" s="987"/>
      <c r="H555" s="174"/>
      <c r="I555" s="174"/>
      <c r="J555" s="174"/>
      <c r="K555" s="174"/>
      <c r="L555" s="174"/>
      <c r="M555" s="95"/>
      <c r="N555" s="122" t="s">
        <v>319</v>
      </c>
      <c r="O555" s="123" t="s">
        <v>319</v>
      </c>
      <c r="P555" s="343">
        <v>680</v>
      </c>
      <c r="S555" s="352"/>
      <c r="T555" s="212"/>
      <c r="U555" s="1256"/>
      <c r="W555" s="82"/>
    </row>
    <row r="556" spans="1:23" ht="12.75" customHeight="1" thickBot="1" x14ac:dyDescent="0.2">
      <c r="A556" s="925"/>
      <c r="B556" s="918"/>
      <c r="C556" s="935"/>
      <c r="D556" s="911"/>
      <c r="E556" s="1028" t="s">
        <v>167</v>
      </c>
      <c r="F556" s="1458" t="s">
        <v>488</v>
      </c>
      <c r="G556" s="1447"/>
      <c r="H556" s="1447"/>
      <c r="I556" s="1447"/>
      <c r="J556" s="1447"/>
      <c r="K556" s="1447"/>
      <c r="L556" s="1448"/>
      <c r="M556" s="83" t="s">
        <v>68</v>
      </c>
      <c r="N556" s="7"/>
      <c r="O556" s="155" t="s">
        <v>431</v>
      </c>
      <c r="P556" s="343">
        <v>681</v>
      </c>
      <c r="Q556" s="344" t="str">
        <f t="shared" ref="Q556:Q564" si="47">IF(COUNTBLANK($W$5:$W$12)=8,"",IF($L$4="地域がん診療病院",IF(N556="","未入力あり","✔"),""))</f>
        <v/>
      </c>
      <c r="R556" s="352"/>
      <c r="S556" s="352"/>
      <c r="T556" s="212"/>
      <c r="U556" s="1256"/>
      <c r="W556" s="82"/>
    </row>
    <row r="557" spans="1:23" ht="27" customHeight="1" thickBot="1" x14ac:dyDescent="0.2">
      <c r="A557" s="925"/>
      <c r="B557" s="918"/>
      <c r="C557" s="935"/>
      <c r="D557" s="911"/>
      <c r="E557" s="919"/>
      <c r="F557" s="1048"/>
      <c r="G557" s="1447" t="s">
        <v>1432</v>
      </c>
      <c r="H557" s="1447"/>
      <c r="I557" s="1447"/>
      <c r="J557" s="1447"/>
      <c r="K557" s="1447"/>
      <c r="L557" s="1448"/>
      <c r="M557" s="1132" t="str">
        <f>IF(N556="はい","A",(IF(N556="いいえ","-","A／-")))</f>
        <v>A／-</v>
      </c>
      <c r="N557" s="7"/>
      <c r="O557" s="155" t="s">
        <v>1316</v>
      </c>
      <c r="P557" s="343">
        <v>682</v>
      </c>
      <c r="Q557" s="344" t="str">
        <f t="shared" si="47"/>
        <v/>
      </c>
      <c r="R557" s="352"/>
      <c r="S557" s="1091" t="str">
        <f>IF(AND(M557="A",N557="はい"),"○",IF(AND(M557="A",N557&lt;&gt;""),"×",""))</f>
        <v/>
      </c>
      <c r="T557" s="212"/>
      <c r="U557" s="1256"/>
      <c r="W557" s="82"/>
    </row>
    <row r="558" spans="1:23" ht="13.5" customHeight="1" thickBot="1" x14ac:dyDescent="0.2">
      <c r="A558" s="925"/>
      <c r="B558" s="80"/>
      <c r="C558" s="935"/>
      <c r="D558" s="911"/>
      <c r="E558" s="1014" t="s">
        <v>315</v>
      </c>
      <c r="F558" s="1447" t="s">
        <v>26</v>
      </c>
      <c r="G558" s="1447"/>
      <c r="H558" s="1447"/>
      <c r="I558" s="1447"/>
      <c r="J558" s="1447"/>
      <c r="K558" s="1447"/>
      <c r="L558" s="1448"/>
      <c r="M558" s="83" t="s">
        <v>123</v>
      </c>
      <c r="N558" s="7"/>
      <c r="O558" s="155" t="s">
        <v>431</v>
      </c>
      <c r="P558" s="343">
        <v>683</v>
      </c>
      <c r="Q558" s="344" t="str">
        <f t="shared" si="47"/>
        <v/>
      </c>
      <c r="R558" s="352"/>
      <c r="S558" s="1091" t="str">
        <f>IF(N558="","",IF(N558="はい","○","×"))</f>
        <v/>
      </c>
      <c r="T558" s="212"/>
      <c r="U558" s="1256"/>
      <c r="W558" s="82"/>
    </row>
    <row r="559" spans="1:23" ht="13.5" customHeight="1" thickBot="1" x14ac:dyDescent="0.2">
      <c r="A559" s="925"/>
      <c r="B559" s="80"/>
      <c r="C559" s="935"/>
      <c r="D559" s="911"/>
      <c r="E559" s="1014" t="s">
        <v>160</v>
      </c>
      <c r="F559" s="1447" t="s">
        <v>27</v>
      </c>
      <c r="G559" s="1447"/>
      <c r="H559" s="1447"/>
      <c r="I559" s="1447"/>
      <c r="J559" s="1447"/>
      <c r="K559" s="1447"/>
      <c r="L559" s="1448"/>
      <c r="M559" s="193" t="s">
        <v>34</v>
      </c>
      <c r="N559" s="7"/>
      <c r="O559" s="155" t="s">
        <v>431</v>
      </c>
      <c r="P559" s="343">
        <v>684</v>
      </c>
      <c r="Q559" s="344" t="str">
        <f t="shared" si="47"/>
        <v/>
      </c>
      <c r="R559" s="352"/>
      <c r="S559" s="1091" t="str">
        <f>IF(N559="","",IF(N559="はい","○","×"))</f>
        <v/>
      </c>
      <c r="T559" s="212"/>
      <c r="U559" s="1256"/>
      <c r="W559" s="82"/>
    </row>
    <row r="560" spans="1:23" ht="13.5" customHeight="1" thickBot="1" x14ac:dyDescent="0.2">
      <c r="A560" s="925"/>
      <c r="B560" s="80"/>
      <c r="C560" s="935"/>
      <c r="D560" s="911"/>
      <c r="E560" s="1028" t="s">
        <v>161</v>
      </c>
      <c r="F560" s="1007" t="s">
        <v>420</v>
      </c>
      <c r="G560" s="82"/>
      <c r="H560" s="82"/>
      <c r="I560" s="1004"/>
      <c r="J560" s="1004"/>
      <c r="K560" s="1004"/>
      <c r="L560" s="1005"/>
      <c r="M560" s="83" t="s">
        <v>67</v>
      </c>
      <c r="N560" s="7"/>
      <c r="O560" s="155" t="s">
        <v>431</v>
      </c>
      <c r="P560" s="343">
        <v>685</v>
      </c>
      <c r="Q560" s="344" t="str">
        <f t="shared" si="47"/>
        <v/>
      </c>
      <c r="R560" s="352"/>
      <c r="S560" s="352"/>
      <c r="T560" s="212"/>
      <c r="U560" s="1256"/>
      <c r="W560" s="82"/>
    </row>
    <row r="561" spans="1:23" ht="13.5" customHeight="1" thickBot="1" x14ac:dyDescent="0.2">
      <c r="A561" s="925"/>
      <c r="B561" s="80"/>
      <c r="C561" s="935"/>
      <c r="D561" s="911"/>
      <c r="E561" s="918"/>
      <c r="F561" s="912"/>
      <c r="G561" s="1446" t="s">
        <v>1318</v>
      </c>
      <c r="H561" s="1447"/>
      <c r="I561" s="1447"/>
      <c r="J561" s="1447"/>
      <c r="K561" s="1447"/>
      <c r="L561" s="1448"/>
      <c r="M561" s="1132" t="str">
        <f>IF(N560="はい","A",(IF(N560="いいえ","-","A／-")))</f>
        <v>A／-</v>
      </c>
      <c r="N561" s="7"/>
      <c r="O561" s="155" t="s">
        <v>1317</v>
      </c>
      <c r="P561" s="343">
        <v>686</v>
      </c>
      <c r="Q561" s="344" t="str">
        <f t="shared" si="47"/>
        <v/>
      </c>
      <c r="R561" s="352"/>
      <c r="S561" s="1091" t="str">
        <f>IF(AND(M561="A",N561="はい"),"○",IF(AND(M561="A",N561&lt;&gt;""),"×",""))</f>
        <v/>
      </c>
      <c r="T561" s="212"/>
      <c r="U561" s="1256"/>
      <c r="W561" s="82"/>
    </row>
    <row r="562" spans="1:23" ht="13.5" customHeight="1" thickBot="1" x14ac:dyDescent="0.2">
      <c r="A562" s="925"/>
      <c r="B562" s="80"/>
      <c r="C562" s="935"/>
      <c r="D562" s="911"/>
      <c r="E562" s="1014" t="s">
        <v>162</v>
      </c>
      <c r="F562" s="1447" t="s">
        <v>202</v>
      </c>
      <c r="G562" s="1447"/>
      <c r="H562" s="1447"/>
      <c r="I562" s="1447"/>
      <c r="J562" s="1447"/>
      <c r="K562" s="1447"/>
      <c r="L562" s="1448"/>
      <c r="M562" s="83" t="s">
        <v>123</v>
      </c>
      <c r="N562" s="7"/>
      <c r="O562" s="155" t="s">
        <v>431</v>
      </c>
      <c r="P562" s="343">
        <v>687</v>
      </c>
      <c r="Q562" s="344" t="str">
        <f t="shared" si="47"/>
        <v/>
      </c>
      <c r="R562" s="352"/>
      <c r="S562" s="1091" t="str">
        <f>IF(N562="","",IF(N562="はい","○","×"))</f>
        <v/>
      </c>
      <c r="T562" s="212"/>
      <c r="U562" s="1256"/>
      <c r="W562" s="82"/>
    </row>
    <row r="563" spans="1:23" ht="26.25" customHeight="1" thickBot="1" x14ac:dyDescent="0.2">
      <c r="A563" s="925"/>
      <c r="B563" s="80"/>
      <c r="C563" s="935"/>
      <c r="D563" s="911"/>
      <c r="E563" s="1014" t="s">
        <v>163</v>
      </c>
      <c r="F563" s="1447" t="s">
        <v>113</v>
      </c>
      <c r="G563" s="1447"/>
      <c r="H563" s="1447"/>
      <c r="I563" s="1447"/>
      <c r="J563" s="1447"/>
      <c r="K563" s="1447"/>
      <c r="L563" s="1448"/>
      <c r="M563" s="83" t="s">
        <v>123</v>
      </c>
      <c r="N563" s="7"/>
      <c r="O563" s="155" t="s">
        <v>431</v>
      </c>
      <c r="P563" s="343">
        <v>688</v>
      </c>
      <c r="Q563" s="344" t="str">
        <f t="shared" si="47"/>
        <v/>
      </c>
      <c r="R563" s="352"/>
      <c r="S563" s="1091" t="str">
        <f>IF(N563="","",IF(N563="はい","○","×"))</f>
        <v/>
      </c>
      <c r="T563" s="212"/>
      <c r="U563" s="1256"/>
      <c r="W563" s="82"/>
    </row>
    <row r="564" spans="1:23" ht="12.75" customHeight="1" thickBot="1" x14ac:dyDescent="0.2">
      <c r="A564" s="925"/>
      <c r="B564" s="80"/>
      <c r="C564" s="935"/>
      <c r="D564" s="911"/>
      <c r="E564" s="1028" t="s">
        <v>164</v>
      </c>
      <c r="F564" s="1458" t="s">
        <v>298</v>
      </c>
      <c r="G564" s="1447"/>
      <c r="H564" s="1447"/>
      <c r="I564" s="1447"/>
      <c r="J564" s="1447"/>
      <c r="K564" s="1447"/>
      <c r="L564" s="1448"/>
      <c r="M564" s="193" t="s">
        <v>34</v>
      </c>
      <c r="N564" s="7"/>
      <c r="O564" s="155" t="s">
        <v>431</v>
      </c>
      <c r="P564" s="343">
        <v>689</v>
      </c>
      <c r="Q564" s="344" t="str">
        <f t="shared" si="47"/>
        <v/>
      </c>
      <c r="R564" s="352"/>
      <c r="S564" s="1091" t="str">
        <f>IF(N564="","",IF(N564="はい","○","×"))</f>
        <v/>
      </c>
      <c r="T564" s="212"/>
      <c r="U564" s="1256"/>
      <c r="W564" s="82"/>
    </row>
    <row r="565" spans="1:23" ht="13.5" customHeight="1" thickBot="1" x14ac:dyDescent="0.2">
      <c r="A565" s="176"/>
      <c r="B565" s="935"/>
      <c r="C565" s="80"/>
      <c r="D565" s="918"/>
      <c r="E565" s="1446" t="s">
        <v>1633</v>
      </c>
      <c r="F565" s="1447"/>
      <c r="G565" s="1447"/>
      <c r="H565" s="1447"/>
      <c r="I565" s="1447"/>
      <c r="J565" s="1447"/>
      <c r="K565" s="1447"/>
      <c r="L565" s="1448"/>
      <c r="M565" s="83" t="s">
        <v>67</v>
      </c>
      <c r="N565" s="7"/>
      <c r="O565" s="153" t="s">
        <v>431</v>
      </c>
      <c r="P565" s="343">
        <v>691</v>
      </c>
      <c r="Q565" s="1280"/>
      <c r="R565" s="352"/>
      <c r="S565" s="352"/>
      <c r="T565" s="212"/>
      <c r="U565" s="1256"/>
      <c r="W565" s="82"/>
    </row>
    <row r="566" spans="1:23" ht="12.75" customHeight="1" thickBot="1" x14ac:dyDescent="0.2">
      <c r="A566" s="925"/>
      <c r="B566" s="80"/>
      <c r="C566" s="935"/>
      <c r="D566" s="911"/>
      <c r="E566" s="1467"/>
      <c r="F566" s="1446" t="s">
        <v>1767</v>
      </c>
      <c r="G566" s="1449"/>
      <c r="H566" s="1449"/>
      <c r="I566" s="1449"/>
      <c r="J566" s="1449"/>
      <c r="K566" s="1449"/>
      <c r="L566" s="1450"/>
      <c r="M566" s="104" t="s">
        <v>67</v>
      </c>
      <c r="N566" s="1295" t="s">
        <v>193</v>
      </c>
      <c r="O566" s="360"/>
      <c r="P566" s="343">
        <v>692</v>
      </c>
      <c r="S566" s="352"/>
      <c r="T566" s="212"/>
      <c r="U566" s="1256"/>
      <c r="W566" s="82"/>
    </row>
    <row r="567" spans="1:23" ht="13.5" customHeight="1" thickBot="1" x14ac:dyDescent="0.2">
      <c r="A567" s="176"/>
      <c r="B567" s="935"/>
      <c r="C567" s="80"/>
      <c r="D567" s="918"/>
      <c r="E567" s="1468"/>
      <c r="F567" s="1446" t="s">
        <v>1756</v>
      </c>
      <c r="G567" s="1449"/>
      <c r="H567" s="1449"/>
      <c r="I567" s="1449"/>
      <c r="J567" s="1449"/>
      <c r="K567" s="1449"/>
      <c r="L567" s="1450"/>
      <c r="M567" s="83" t="s">
        <v>67</v>
      </c>
      <c r="N567" s="327"/>
      <c r="O567" s="153" t="s">
        <v>44</v>
      </c>
      <c r="P567" s="343">
        <v>693</v>
      </c>
      <c r="Q567"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567="","未入力あり","✔"),""))</f>
        <v>未入力あり</v>
      </c>
      <c r="R567" s="352"/>
      <c r="S567" s="352"/>
      <c r="T567" s="212"/>
      <c r="U567" s="1256"/>
      <c r="W567" s="82"/>
    </row>
    <row r="568" spans="1:23" ht="18" customHeight="1" thickBot="1" x14ac:dyDescent="0.2">
      <c r="A568" s="176"/>
      <c r="B568" s="935"/>
      <c r="C568" s="80"/>
      <c r="D568" s="918"/>
      <c r="E568" s="1468"/>
      <c r="F568" s="1446" t="s">
        <v>1757</v>
      </c>
      <c r="G568" s="1449"/>
      <c r="H568" s="1449"/>
      <c r="I568" s="1449"/>
      <c r="J568" s="1449"/>
      <c r="K568" s="1449"/>
      <c r="L568" s="1450"/>
      <c r="M568" s="83" t="s">
        <v>67</v>
      </c>
      <c r="N568" s="327"/>
      <c r="O568" s="153" t="s">
        <v>44</v>
      </c>
      <c r="P568" s="343">
        <v>694</v>
      </c>
      <c r="Q568" s="344" t="str">
        <f>IF(COUNTBLANK($W$5:$W$13)=9,"",IF(OR($L$4="地域がん診療連携拠点病院",$L$4="地域がん診療連携拠点病院(高度型)",$L$4="都道府県がん診療連携拠点病院",$L$4="特定領域がん診療連携拠点病院",$L$4="特定機能病院で地域がん診療連携拠点病院として申請",$L$4="特定機能病院で地域がん診療連携拠点病院(高度型)として申請",$L$4="特定機能病院で都道府県がん診療連携拠点病院として申請",$L$4="国立がん研究センター中央病院および東病院"),IF(N568="","未入力あり","✔"),""))</f>
        <v>未入力あり</v>
      </c>
      <c r="R568" s="352"/>
      <c r="S568" s="352"/>
      <c r="T568" s="212"/>
      <c r="U568" s="1256"/>
      <c r="W568" s="82"/>
    </row>
    <row r="569" spans="1:23" ht="21" customHeight="1" thickBot="1" x14ac:dyDescent="0.2">
      <c r="A569" s="176"/>
      <c r="B569" s="935"/>
      <c r="C569" s="80"/>
      <c r="D569" s="918"/>
      <c r="E569" s="1469"/>
      <c r="F569" s="1446" t="s">
        <v>1758</v>
      </c>
      <c r="G569" s="1449"/>
      <c r="H569" s="1449"/>
      <c r="I569" s="1449"/>
      <c r="J569" s="1449"/>
      <c r="K569" s="1449"/>
      <c r="L569" s="1450"/>
      <c r="M569" s="83" t="s">
        <v>67</v>
      </c>
      <c r="N569" s="327"/>
      <c r="O569" s="153" t="s">
        <v>44</v>
      </c>
      <c r="P569" s="343">
        <v>695</v>
      </c>
      <c r="Q569" s="1280"/>
      <c r="R569" s="352"/>
      <c r="S569" s="352"/>
      <c r="T569" s="212"/>
      <c r="U569" s="1256"/>
      <c r="W569" s="82"/>
    </row>
    <row r="570" spans="1:23" ht="13.5" customHeight="1" thickBot="1" x14ac:dyDescent="0.2">
      <c r="A570" s="925"/>
      <c r="B570" s="80"/>
      <c r="C570" s="935"/>
      <c r="D570" s="911"/>
      <c r="E570" s="1446" t="s">
        <v>1440</v>
      </c>
      <c r="F570" s="1447"/>
      <c r="G570" s="1447"/>
      <c r="H570" s="1447"/>
      <c r="I570" s="1447"/>
      <c r="J570" s="1447"/>
      <c r="K570" s="1447"/>
      <c r="L570" s="1448"/>
      <c r="M570" s="104" t="s">
        <v>79</v>
      </c>
      <c r="N570" s="7"/>
      <c r="O570" s="153" t="s">
        <v>431</v>
      </c>
      <c r="P570" s="343">
        <v>696</v>
      </c>
      <c r="Q570" s="344" t="str">
        <f>IF(COUNTBLANK($W$5:$W$12)=8,"",IF($L$4="地域がん診療病院",IF(N570="","未入力あり","✔"),""))</f>
        <v/>
      </c>
      <c r="R570" s="352"/>
      <c r="S570" s="352"/>
      <c r="T570" s="212"/>
      <c r="U570" s="1256"/>
      <c r="W570" s="82"/>
    </row>
    <row r="571" spans="1:23" ht="13.5" customHeight="1" thickBot="1" x14ac:dyDescent="0.2">
      <c r="A571" s="925"/>
      <c r="B571" s="80"/>
      <c r="C571" s="935"/>
      <c r="D571" s="911"/>
      <c r="E571" s="1446" t="s">
        <v>1441</v>
      </c>
      <c r="F571" s="1447"/>
      <c r="G571" s="1447"/>
      <c r="H571" s="1447"/>
      <c r="I571" s="1447"/>
      <c r="J571" s="1447"/>
      <c r="K571" s="1447"/>
      <c r="L571" s="1448"/>
      <c r="M571" s="104" t="s">
        <v>79</v>
      </c>
      <c r="N571" s="7"/>
      <c r="O571" s="153" t="s">
        <v>431</v>
      </c>
      <c r="P571" s="343">
        <v>697</v>
      </c>
      <c r="Q571" s="344" t="str">
        <f>IF(COUNTBLANK($W$5:$W$12)=8,"",IF($L$4="地域がん診療病院",IF(N571="","未入力あり","✔"),""))</f>
        <v/>
      </c>
      <c r="R571" s="352"/>
      <c r="S571" s="352"/>
      <c r="T571" s="212"/>
      <c r="U571" s="1256"/>
      <c r="W571" s="82"/>
    </row>
    <row r="572" spans="1:23" ht="13.5" customHeight="1" thickBot="1" x14ac:dyDescent="0.2">
      <c r="A572" s="925"/>
      <c r="B572" s="80"/>
      <c r="C572" s="935"/>
      <c r="D572" s="911"/>
      <c r="E572" s="1457" t="s">
        <v>1442</v>
      </c>
      <c r="F572" s="1447"/>
      <c r="G572" s="1447"/>
      <c r="H572" s="1447"/>
      <c r="I572" s="1447"/>
      <c r="J572" s="1447"/>
      <c r="K572" s="1447"/>
      <c r="L572" s="1448"/>
      <c r="M572" s="104" t="s">
        <v>79</v>
      </c>
      <c r="N572" s="7"/>
      <c r="O572" s="153" t="s">
        <v>431</v>
      </c>
      <c r="P572" s="343">
        <v>698</v>
      </c>
      <c r="Q572" s="344" t="str">
        <f>IF(COUNTBLANK($W$5:$W$12)=8,"",IF($L$4="地域がん診療病院",IF(N572="","未入力あり","✔"),""))</f>
        <v/>
      </c>
      <c r="R572" s="352"/>
      <c r="S572" s="352"/>
      <c r="T572" s="212"/>
      <c r="U572" s="1256"/>
      <c r="W572" s="82"/>
    </row>
    <row r="573" spans="1:23" ht="22.5" customHeight="1" thickBot="1" x14ac:dyDescent="0.2">
      <c r="A573" s="925"/>
      <c r="B573" s="80"/>
      <c r="C573" s="935"/>
      <c r="D573" s="911"/>
      <c r="E573" s="928" t="s">
        <v>1247</v>
      </c>
      <c r="F573" s="1446" t="s">
        <v>1340</v>
      </c>
      <c r="G573" s="1447"/>
      <c r="H573" s="1447"/>
      <c r="I573" s="1447"/>
      <c r="J573" s="1447"/>
      <c r="K573" s="1447"/>
      <c r="L573" s="1448"/>
      <c r="M573" s="104" t="s">
        <v>124</v>
      </c>
      <c r="N573" s="328"/>
      <c r="O573" s="154" t="s">
        <v>9</v>
      </c>
      <c r="P573" s="343">
        <v>699</v>
      </c>
      <c r="Q573" s="344" t="str">
        <f>IF(COUNTBLANK($W$5:$W$12)=8,"",IF($L$4="地域がん診療病院",IF(N573="","未入力あり","✔"),""))</f>
        <v/>
      </c>
      <c r="R573" s="352"/>
      <c r="S573" s="352"/>
      <c r="T573" s="212"/>
      <c r="U573" s="1256"/>
      <c r="W573" s="82"/>
    </row>
    <row r="574" spans="1:23" ht="13.5" customHeight="1" thickBot="1" x14ac:dyDescent="0.2">
      <c r="A574" s="925"/>
      <c r="B574" s="80"/>
      <c r="C574" s="918"/>
      <c r="D574" s="927" t="s">
        <v>122</v>
      </c>
      <c r="E574" s="1019"/>
      <c r="F574" s="1054"/>
      <c r="G574" s="987"/>
      <c r="H574" s="988"/>
      <c r="I574" s="174"/>
      <c r="J574" s="174"/>
      <c r="K574" s="174"/>
      <c r="L574" s="174"/>
      <c r="M574" s="95"/>
      <c r="N574" s="122" t="s">
        <v>319</v>
      </c>
      <c r="O574" s="123" t="s">
        <v>319</v>
      </c>
      <c r="P574" s="343">
        <v>700</v>
      </c>
      <c r="S574" s="352"/>
      <c r="T574" s="212"/>
      <c r="U574" s="1256"/>
      <c r="W574" s="82"/>
    </row>
    <row r="575" spans="1:23" ht="13.5" customHeight="1" thickBot="1" x14ac:dyDescent="0.2">
      <c r="A575" s="925"/>
      <c r="B575" s="80"/>
      <c r="C575" s="935"/>
      <c r="D575" s="911"/>
      <c r="E575" s="1457" t="s">
        <v>203</v>
      </c>
      <c r="F575" s="1458"/>
      <c r="G575" s="1458"/>
      <c r="H575" s="1458"/>
      <c r="I575" s="1458"/>
      <c r="J575" s="1458"/>
      <c r="K575" s="1458"/>
      <c r="L575" s="1459"/>
      <c r="M575" s="83" t="s">
        <v>123</v>
      </c>
      <c r="N575" s="7"/>
      <c r="O575" s="155" t="s">
        <v>431</v>
      </c>
      <c r="P575" s="343">
        <v>701</v>
      </c>
      <c r="Q575" s="344" t="str">
        <f>IF(COUNTBLANK($W$5:$W$12)=8,"",IF($L$4="地域がん診療病院",IF(N575="","未入力あり","✔"),""))</f>
        <v/>
      </c>
      <c r="R575" s="352"/>
      <c r="S575" s="1091" t="str">
        <f>IF(N575="","",IF(N575="はい","○","×"))</f>
        <v/>
      </c>
      <c r="T575" s="212"/>
      <c r="U575" s="1256"/>
      <c r="W575" s="82"/>
    </row>
    <row r="576" spans="1:23" ht="13.5" customHeight="1" thickBot="1" x14ac:dyDescent="0.2">
      <c r="A576" s="925"/>
      <c r="B576" s="80"/>
      <c r="C576" s="935"/>
      <c r="D576" s="911"/>
      <c r="E576" s="82"/>
      <c r="F576" s="1446" t="s">
        <v>1414</v>
      </c>
      <c r="G576" s="1447"/>
      <c r="H576" s="1447"/>
      <c r="I576" s="1447"/>
      <c r="J576" s="1447"/>
      <c r="K576" s="1447"/>
      <c r="L576" s="1448"/>
      <c r="M576" s="104" t="s">
        <v>244</v>
      </c>
      <c r="N576" s="7"/>
      <c r="O576" s="390" t="s">
        <v>431</v>
      </c>
      <c r="P576" s="343">
        <v>702</v>
      </c>
      <c r="Q576" s="344" t="str">
        <f>IF(COUNTBLANK($W$5:$W$12)=8,"",IF($L$4="地域がん診療病院",IF(N576="","未入力あり","✔"),""))</f>
        <v/>
      </c>
      <c r="R576" s="352"/>
      <c r="S576" s="352"/>
      <c r="T576" s="212"/>
      <c r="U576" s="1256"/>
      <c r="W576" s="82"/>
    </row>
    <row r="577" spans="1:23" ht="13.5" customHeight="1" thickBot="1" x14ac:dyDescent="0.2">
      <c r="A577" s="930"/>
      <c r="B577" s="90"/>
      <c r="C577" s="936"/>
      <c r="D577" s="912"/>
      <c r="E577" s="82"/>
      <c r="F577" s="1446" t="s">
        <v>1443</v>
      </c>
      <c r="G577" s="1447"/>
      <c r="H577" s="1447"/>
      <c r="I577" s="1447"/>
      <c r="J577" s="1447"/>
      <c r="K577" s="1447"/>
      <c r="L577" s="1448"/>
      <c r="M577" s="104" t="s">
        <v>244</v>
      </c>
      <c r="N577" s="7"/>
      <c r="O577" s="191" t="s">
        <v>431</v>
      </c>
      <c r="P577" s="343">
        <v>703</v>
      </c>
      <c r="Q577" s="344" t="str">
        <f>IF(COUNTBLANK($W$5:$W$12)=8,"",IF($L$4="地域がん診療病院",IF(N577="","未入力あり","✔"),""))</f>
        <v/>
      </c>
      <c r="R577" s="352"/>
      <c r="S577" s="352"/>
      <c r="T577" s="212"/>
      <c r="U577" s="1256"/>
      <c r="W577" s="82"/>
    </row>
    <row r="578" spans="1:23" ht="13.5" customHeight="1" thickBot="1" x14ac:dyDescent="0.2">
      <c r="A578" s="1052"/>
      <c r="B578" s="1038" t="s">
        <v>282</v>
      </c>
      <c r="C578" s="980"/>
      <c r="D578" s="980"/>
      <c r="E578" s="180"/>
      <c r="F578" s="180"/>
      <c r="G578" s="180"/>
      <c r="H578" s="167"/>
      <c r="I578" s="167"/>
      <c r="J578" s="167"/>
      <c r="K578" s="167"/>
      <c r="L578" s="167"/>
      <c r="M578" s="91"/>
      <c r="N578" s="109"/>
      <c r="O578" s="92"/>
      <c r="P578" s="343">
        <v>704</v>
      </c>
      <c r="S578" s="352"/>
      <c r="T578" s="212"/>
      <c r="U578" s="1256"/>
      <c r="W578" s="82"/>
    </row>
    <row r="579" spans="1:23" ht="13.5" customHeight="1" thickBot="1" x14ac:dyDescent="0.2">
      <c r="A579" s="925"/>
      <c r="B579" s="80"/>
      <c r="C579" s="80"/>
      <c r="D579" s="80"/>
      <c r="E579" s="1457" t="s">
        <v>28</v>
      </c>
      <c r="F579" s="1447"/>
      <c r="G579" s="1447"/>
      <c r="H579" s="1447"/>
      <c r="I579" s="1447"/>
      <c r="J579" s="1447"/>
      <c r="K579" s="1447"/>
      <c r="L579" s="1448"/>
      <c r="M579" s="193" t="s">
        <v>352</v>
      </c>
      <c r="N579" s="7"/>
      <c r="O579" s="155" t="s">
        <v>431</v>
      </c>
      <c r="P579" s="343">
        <v>705</v>
      </c>
      <c r="Q579" s="344" t="str">
        <f t="shared" ref="Q579:Q584" si="48">IF(COUNTBLANK($W$5:$W$12)=8,"",IF($L$4="地域がん診療病院",IF(N579="","未入力あり","✔"),""))</f>
        <v/>
      </c>
      <c r="R579" s="352"/>
      <c r="S579" s="1091" t="str">
        <f>IF(N579="","",IF(N579="はい","○","×"))</f>
        <v/>
      </c>
      <c r="T579" s="212"/>
      <c r="U579" s="1256"/>
      <c r="W579" s="82"/>
    </row>
    <row r="580" spans="1:23" ht="13.5" customHeight="1" thickBot="1" x14ac:dyDescent="0.2">
      <c r="A580" s="925"/>
      <c r="B580" s="80"/>
      <c r="C580" s="80"/>
      <c r="D580" s="80"/>
      <c r="E580" s="1031"/>
      <c r="F580" s="1003" t="s">
        <v>1759</v>
      </c>
      <c r="G580" s="1013"/>
      <c r="H580" s="1039"/>
      <c r="I580" s="1004"/>
      <c r="J580" s="1004"/>
      <c r="K580" s="1004"/>
      <c r="L580" s="1005"/>
      <c r="M580" s="117" t="s">
        <v>155</v>
      </c>
      <c r="N580" s="327"/>
      <c r="O580" s="153" t="s">
        <v>341</v>
      </c>
      <c r="P580" s="343">
        <v>707</v>
      </c>
      <c r="Q580" s="344" t="str">
        <f t="shared" si="48"/>
        <v/>
      </c>
      <c r="R580" s="352"/>
      <c r="S580" s="352"/>
      <c r="T580" s="212"/>
      <c r="U580" s="1256"/>
      <c r="W580" s="82"/>
    </row>
    <row r="581" spans="1:23" ht="13.5" customHeight="1" thickBot="1" x14ac:dyDescent="0.2">
      <c r="A581" s="925"/>
      <c r="B581" s="80"/>
      <c r="C581" s="80"/>
      <c r="D581" s="80"/>
      <c r="E581" s="1031"/>
      <c r="F581" s="1003" t="s">
        <v>1760</v>
      </c>
      <c r="G581" s="1013"/>
      <c r="H581" s="1039"/>
      <c r="I581" s="1004"/>
      <c r="J581" s="1004"/>
      <c r="K581" s="1004"/>
      <c r="L581" s="1005"/>
      <c r="M581" s="117" t="s">
        <v>155</v>
      </c>
      <c r="N581" s="327"/>
      <c r="O581" s="153" t="s">
        <v>341</v>
      </c>
      <c r="P581" s="343">
        <v>708</v>
      </c>
      <c r="Q581" s="344" t="str">
        <f t="shared" si="48"/>
        <v/>
      </c>
      <c r="R581" s="352"/>
      <c r="S581" s="352"/>
      <c r="T581" s="212"/>
      <c r="U581" s="1256"/>
      <c r="W581" s="82"/>
    </row>
    <row r="582" spans="1:23" ht="13.5" customHeight="1" thickBot="1" x14ac:dyDescent="0.2">
      <c r="A582" s="925"/>
      <c r="B582" s="80"/>
      <c r="C582" s="80"/>
      <c r="D582" s="80"/>
      <c r="E582" s="1031"/>
      <c r="F582" s="1003" t="s">
        <v>1761</v>
      </c>
      <c r="G582" s="1013"/>
      <c r="H582" s="1039"/>
      <c r="I582" s="1004"/>
      <c r="J582" s="1004"/>
      <c r="K582" s="1004"/>
      <c r="L582" s="1005"/>
      <c r="M582" s="117" t="s">
        <v>155</v>
      </c>
      <c r="N582" s="327"/>
      <c r="O582" s="153" t="s">
        <v>246</v>
      </c>
      <c r="P582" s="343">
        <v>709</v>
      </c>
      <c r="Q582" s="344" t="str">
        <f t="shared" si="48"/>
        <v/>
      </c>
      <c r="R582" s="352"/>
      <c r="S582" s="352"/>
      <c r="T582" s="212"/>
      <c r="U582" s="1256"/>
      <c r="W582" s="82"/>
    </row>
    <row r="583" spans="1:23" ht="13.5" customHeight="1" thickBot="1" x14ac:dyDescent="0.2">
      <c r="A583" s="925"/>
      <c r="B583" s="80"/>
      <c r="C583" s="80"/>
      <c r="D583" s="80"/>
      <c r="E583" s="1031"/>
      <c r="F583" s="1003" t="s">
        <v>1762</v>
      </c>
      <c r="G583" s="1013"/>
      <c r="H583" s="1039"/>
      <c r="I583" s="1004"/>
      <c r="J583" s="1004"/>
      <c r="K583" s="1004"/>
      <c r="L583" s="1005"/>
      <c r="M583" s="117" t="s">
        <v>156</v>
      </c>
      <c r="N583" s="327"/>
      <c r="O583" s="153" t="s">
        <v>246</v>
      </c>
      <c r="P583" s="343">
        <v>710</v>
      </c>
      <c r="Q583" s="344" t="str">
        <f t="shared" si="48"/>
        <v/>
      </c>
      <c r="R583" s="352"/>
      <c r="S583" s="352"/>
      <c r="T583" s="212"/>
      <c r="U583" s="1256"/>
      <c r="W583" s="82"/>
    </row>
    <row r="584" spans="1:23" ht="13.5" customHeight="1" thickBot="1" x14ac:dyDescent="0.2">
      <c r="A584" s="925"/>
      <c r="B584" s="90"/>
      <c r="C584" s="90"/>
      <c r="D584" s="90"/>
      <c r="E584" s="1032"/>
      <c r="F584" s="1003" t="s">
        <v>910</v>
      </c>
      <c r="G584" s="1013"/>
      <c r="H584" s="1039"/>
      <c r="I584" s="1004"/>
      <c r="J584" s="1004"/>
      <c r="K584" s="1004"/>
      <c r="L584" s="1005"/>
      <c r="M584" s="117" t="s">
        <v>42</v>
      </c>
      <c r="N584" s="327"/>
      <c r="O584" s="153" t="s">
        <v>44</v>
      </c>
      <c r="P584" s="343">
        <v>711</v>
      </c>
      <c r="Q584" s="344" t="str">
        <f t="shared" si="48"/>
        <v/>
      </c>
      <c r="R584" s="352"/>
      <c r="S584" s="352"/>
      <c r="T584" s="212"/>
      <c r="U584" s="1256"/>
      <c r="W584" s="82"/>
    </row>
    <row r="585" spans="1:23" ht="13.5" customHeight="1" thickBot="1" x14ac:dyDescent="0.2">
      <c r="A585" s="1052"/>
      <c r="B585" s="1038" t="s">
        <v>283</v>
      </c>
      <c r="C585" s="980"/>
      <c r="D585" s="980"/>
      <c r="E585" s="180"/>
      <c r="F585" s="180"/>
      <c r="G585" s="180"/>
      <c r="H585" s="167"/>
      <c r="I585" s="167"/>
      <c r="J585" s="167"/>
      <c r="K585" s="167"/>
      <c r="L585" s="167"/>
      <c r="M585" s="91"/>
      <c r="N585" s="143"/>
      <c r="O585" s="92"/>
      <c r="P585" s="343">
        <v>712</v>
      </c>
      <c r="S585" s="352"/>
      <c r="T585" s="212"/>
      <c r="U585" s="1256"/>
      <c r="W585" s="82"/>
    </row>
    <row r="586" spans="1:23" ht="54" customHeight="1" thickBot="1" x14ac:dyDescent="0.2">
      <c r="A586" s="925"/>
      <c r="B586" s="80"/>
      <c r="C586" s="80"/>
      <c r="D586" s="80"/>
      <c r="E586" s="1470" t="s">
        <v>1503</v>
      </c>
      <c r="F586" s="1452"/>
      <c r="G586" s="1452"/>
      <c r="H586" s="1452"/>
      <c r="I586" s="1452"/>
      <c r="J586" s="1452"/>
      <c r="K586" s="1452"/>
      <c r="L586" s="1456"/>
      <c r="M586" s="103" t="s">
        <v>1251</v>
      </c>
      <c r="N586" s="7"/>
      <c r="O586" s="361" t="s">
        <v>431</v>
      </c>
      <c r="P586" s="343">
        <v>713</v>
      </c>
      <c r="Q586" s="344" t="str">
        <f t="shared" ref="Q586:Q594" si="49">IF(COUNTBLANK($W$5:$W$12)=8,"",IF($L$4="地域がん診療病院",IF(N586="","未入力あり","✔"),""))</f>
        <v/>
      </c>
      <c r="R586" s="352"/>
      <c r="S586" s="1091" t="str">
        <f>IF(N586="","",IF(N586="はい","○","×"))</f>
        <v/>
      </c>
      <c r="T586" s="212"/>
      <c r="U586" s="1256"/>
      <c r="W586" s="82"/>
    </row>
    <row r="587" spans="1:23" ht="13.5" customHeight="1" thickBot="1" x14ac:dyDescent="0.2">
      <c r="A587" s="925"/>
      <c r="B587" s="80"/>
      <c r="C587" s="80"/>
      <c r="D587" s="80"/>
      <c r="E587" s="1031"/>
      <c r="F587" s="1457" t="s">
        <v>695</v>
      </c>
      <c r="G587" s="1458"/>
      <c r="H587" s="1458"/>
      <c r="I587" s="1458"/>
      <c r="J587" s="1458"/>
      <c r="K587" s="1458"/>
      <c r="L587" s="1459"/>
      <c r="M587" s="103" t="s">
        <v>42</v>
      </c>
      <c r="N587" s="327"/>
      <c r="O587" s="363" t="s">
        <v>44</v>
      </c>
      <c r="P587" s="343">
        <v>714</v>
      </c>
      <c r="Q587" s="344" t="str">
        <f t="shared" si="49"/>
        <v/>
      </c>
      <c r="R587" s="352"/>
      <c r="S587" s="352"/>
      <c r="T587" s="212"/>
      <c r="U587" s="1256"/>
      <c r="W587" s="82"/>
    </row>
    <row r="588" spans="1:23" ht="13.5" customHeight="1" thickBot="1" x14ac:dyDescent="0.2">
      <c r="A588" s="925"/>
      <c r="B588" s="80"/>
      <c r="C588" s="80"/>
      <c r="D588" s="80"/>
      <c r="E588" s="918"/>
      <c r="F588" s="918"/>
      <c r="G588" s="911"/>
      <c r="H588" s="1015"/>
      <c r="I588" s="1074"/>
      <c r="J588" s="1074"/>
      <c r="K588" s="1074"/>
      <c r="L588" s="1078" t="s">
        <v>410</v>
      </c>
      <c r="M588" s="117" t="s">
        <v>42</v>
      </c>
      <c r="N588" s="327"/>
      <c r="O588" s="364" t="s">
        <v>44</v>
      </c>
      <c r="P588" s="343">
        <v>715</v>
      </c>
      <c r="Q588" s="344" t="str">
        <f t="shared" si="49"/>
        <v/>
      </c>
      <c r="R588" s="352"/>
      <c r="S588" s="352"/>
      <c r="T588" s="212"/>
      <c r="U588" s="1256"/>
      <c r="W588" s="82"/>
    </row>
    <row r="589" spans="1:23" ht="13.5" customHeight="1" thickBot="1" x14ac:dyDescent="0.2">
      <c r="A589" s="925"/>
      <c r="B589" s="80"/>
      <c r="C589" s="80"/>
      <c r="D589" s="80"/>
      <c r="E589" s="918"/>
      <c r="F589" s="919"/>
      <c r="G589" s="912"/>
      <c r="H589" s="1076"/>
      <c r="I589" s="1077"/>
      <c r="J589" s="1077"/>
      <c r="K589" s="1077"/>
      <c r="L589" s="1078" t="s">
        <v>80</v>
      </c>
      <c r="M589" s="117" t="s">
        <v>42</v>
      </c>
      <c r="N589" s="870">
        <f>IF(ISERROR(N588/N587*100),0,N588/N587*100)</f>
        <v>0</v>
      </c>
      <c r="O589" s="362" t="s">
        <v>45</v>
      </c>
      <c r="P589" s="343">
        <v>716</v>
      </c>
      <c r="Q589" s="1272"/>
      <c r="R589" s="352"/>
      <c r="S589" s="352"/>
      <c r="T589" s="212"/>
      <c r="U589" s="1256"/>
      <c r="W589" s="82"/>
    </row>
    <row r="590" spans="1:23" ht="13.5" customHeight="1" thickBot="1" x14ac:dyDescent="0.2">
      <c r="A590" s="925"/>
      <c r="B590" s="80"/>
      <c r="C590" s="80"/>
      <c r="D590" s="80"/>
      <c r="E590" s="949"/>
      <c r="F590" s="1457" t="s">
        <v>1599</v>
      </c>
      <c r="G590" s="1458"/>
      <c r="H590" s="1458"/>
      <c r="I590" s="1458"/>
      <c r="J590" s="1458"/>
      <c r="K590" s="1458"/>
      <c r="L590" s="1459"/>
      <c r="M590" s="103" t="s">
        <v>42</v>
      </c>
      <c r="N590" s="327"/>
      <c r="O590" s="363" t="s">
        <v>44</v>
      </c>
      <c r="P590" s="343">
        <v>717</v>
      </c>
      <c r="Q590" s="344" t="str">
        <f t="shared" si="49"/>
        <v/>
      </c>
      <c r="R590" s="352"/>
      <c r="S590" s="352"/>
      <c r="T590" s="212"/>
      <c r="U590" s="1256"/>
      <c r="W590" s="82"/>
    </row>
    <row r="591" spans="1:23" ht="13.5" customHeight="1" thickBot="1" x14ac:dyDescent="0.2">
      <c r="A591" s="925"/>
      <c r="B591" s="80"/>
      <c r="C591" s="80"/>
      <c r="D591" s="80"/>
      <c r="E591" s="918"/>
      <c r="F591" s="1507"/>
      <c r="G591" s="1508"/>
      <c r="H591" s="1015"/>
      <c r="I591" s="1074"/>
      <c r="J591" s="1074"/>
      <c r="K591" s="1074"/>
      <c r="L591" s="1078" t="s">
        <v>410</v>
      </c>
      <c r="M591" s="117" t="s">
        <v>42</v>
      </c>
      <c r="N591" s="327"/>
      <c r="O591" s="364" t="s">
        <v>44</v>
      </c>
      <c r="P591" s="343">
        <v>718</v>
      </c>
      <c r="Q591" s="344" t="str">
        <f t="shared" si="49"/>
        <v/>
      </c>
      <c r="R591" s="352"/>
      <c r="S591" s="352"/>
      <c r="T591" s="212"/>
      <c r="U591" s="1256"/>
      <c r="W591" s="82"/>
    </row>
    <row r="592" spans="1:23" ht="13.5" customHeight="1" thickBot="1" x14ac:dyDescent="0.2">
      <c r="A592" s="925"/>
      <c r="B592" s="80"/>
      <c r="C592" s="80"/>
      <c r="D592" s="80"/>
      <c r="E592" s="918"/>
      <c r="F592" s="1509"/>
      <c r="G592" s="1510"/>
      <c r="H592" s="1076"/>
      <c r="I592" s="1077"/>
      <c r="J592" s="1077"/>
      <c r="K592" s="1077"/>
      <c r="L592" s="1078" t="s">
        <v>80</v>
      </c>
      <c r="M592" s="117" t="s">
        <v>42</v>
      </c>
      <c r="N592" s="870">
        <f>IF(ISERROR(N591/N590*100),0,N591/N590*100)</f>
        <v>0</v>
      </c>
      <c r="O592" s="362" t="s">
        <v>45</v>
      </c>
      <c r="P592" s="343">
        <v>719</v>
      </c>
      <c r="Q592" s="1272"/>
      <c r="R592" s="352"/>
      <c r="S592" s="352"/>
      <c r="T592" s="212"/>
      <c r="U592" s="1256"/>
      <c r="W592" s="82"/>
    </row>
    <row r="593" spans="1:23" ht="13.5" customHeight="1" thickBot="1" x14ac:dyDescent="0.2">
      <c r="A593" s="925"/>
      <c r="B593" s="80"/>
      <c r="C593" s="80"/>
      <c r="D593" s="80"/>
      <c r="E593" s="949"/>
      <c r="F593" s="1446" t="s">
        <v>693</v>
      </c>
      <c r="G593" s="1447"/>
      <c r="H593" s="1447"/>
      <c r="I593" s="1447"/>
      <c r="J593" s="1447"/>
      <c r="K593" s="1447"/>
      <c r="L593" s="1448"/>
      <c r="M593" s="117" t="s">
        <v>42</v>
      </c>
      <c r="N593" s="7"/>
      <c r="O593" s="361" t="s">
        <v>431</v>
      </c>
      <c r="P593" s="343">
        <v>720</v>
      </c>
      <c r="Q593" s="344" t="str">
        <f t="shared" si="49"/>
        <v/>
      </c>
      <c r="R593" s="352"/>
      <c r="S593" s="352"/>
      <c r="T593" s="212"/>
      <c r="U593" s="1256"/>
      <c r="W593" s="82"/>
    </row>
    <row r="594" spans="1:23" ht="13.5" customHeight="1" thickBot="1" x14ac:dyDescent="0.2">
      <c r="A594" s="925"/>
      <c r="B594" s="80"/>
      <c r="C594" s="80"/>
      <c r="D594" s="80"/>
      <c r="E594" s="1511" t="s">
        <v>1415</v>
      </c>
      <c r="F594" s="1512"/>
      <c r="G594" s="1512"/>
      <c r="H594" s="1512"/>
      <c r="I594" s="1512"/>
      <c r="J594" s="1512"/>
      <c r="K594" s="1512"/>
      <c r="L594" s="1513"/>
      <c r="M594" s="83" t="s">
        <v>33</v>
      </c>
      <c r="N594" s="7"/>
      <c r="O594" s="153" t="s">
        <v>431</v>
      </c>
      <c r="P594" s="343">
        <v>722</v>
      </c>
      <c r="Q594" s="344" t="str">
        <f t="shared" si="49"/>
        <v/>
      </c>
      <c r="R594" s="352"/>
      <c r="S594" s="1091" t="str">
        <f>IF(N594="","",IF(N594="はい","○","×"))</f>
        <v/>
      </c>
      <c r="T594" s="212"/>
      <c r="U594" s="1256"/>
      <c r="W594" s="82"/>
    </row>
    <row r="595" spans="1:23" ht="13.5" customHeight="1" x14ac:dyDescent="0.15">
      <c r="A595" s="1063"/>
      <c r="B595" s="980" t="s">
        <v>436</v>
      </c>
      <c r="C595" s="180"/>
      <c r="D595" s="180"/>
      <c r="E595" s="180"/>
      <c r="F595" s="180"/>
      <c r="G595" s="180"/>
      <c r="H595" s="167"/>
      <c r="I595" s="167"/>
      <c r="J595" s="167"/>
      <c r="K595" s="167"/>
      <c r="L595" s="167"/>
      <c r="M595" s="91"/>
      <c r="N595" s="111"/>
      <c r="O595" s="92"/>
      <c r="P595" s="343">
        <v>725</v>
      </c>
      <c r="S595" s="352"/>
      <c r="T595" s="212"/>
      <c r="U595" s="1256"/>
      <c r="W595" s="82"/>
    </row>
    <row r="596" spans="1:23" ht="13.5" customHeight="1" thickBot="1" x14ac:dyDescent="0.2">
      <c r="A596" s="1052"/>
      <c r="B596" s="935"/>
      <c r="C596" s="168" t="s">
        <v>284</v>
      </c>
      <c r="D596" s="168"/>
      <c r="E596" s="168"/>
      <c r="F596" s="168"/>
      <c r="G596" s="168"/>
      <c r="H596" s="181"/>
      <c r="I596" s="181"/>
      <c r="J596" s="181"/>
      <c r="K596" s="181"/>
      <c r="L596" s="181"/>
      <c r="M596" s="149"/>
      <c r="N596" s="149"/>
      <c r="O596" s="150"/>
      <c r="P596" s="343">
        <v>726</v>
      </c>
      <c r="S596" s="352"/>
      <c r="T596" s="212"/>
      <c r="U596" s="1256"/>
      <c r="W596" s="82"/>
    </row>
    <row r="597" spans="1:23" ht="36" customHeight="1" thickBot="1" x14ac:dyDescent="0.2">
      <c r="A597" s="925"/>
      <c r="B597" s="935"/>
      <c r="C597" s="80"/>
      <c r="D597" s="917" t="s">
        <v>168</v>
      </c>
      <c r="E597" s="1471" t="s">
        <v>262</v>
      </c>
      <c r="F597" s="1472"/>
      <c r="G597" s="1472"/>
      <c r="H597" s="1472"/>
      <c r="I597" s="1472"/>
      <c r="J597" s="1472"/>
      <c r="K597" s="1472"/>
      <c r="L597" s="1473"/>
      <c r="M597" s="101" t="s">
        <v>123</v>
      </c>
      <c r="N597" s="7"/>
      <c r="O597" s="155" t="s">
        <v>431</v>
      </c>
      <c r="P597" s="343">
        <v>727</v>
      </c>
      <c r="Q597" s="344" t="str">
        <f>IF(COUNTBLANK($W$5:$W$12)=8,"",IF($L$4="地域がん診療病院",IF(N597="","未入力あり","✔"),""))</f>
        <v/>
      </c>
      <c r="R597" s="352"/>
      <c r="S597" s="1091" t="str">
        <f>IF(N597="","",IF(N597="はい","○","×"))</f>
        <v/>
      </c>
      <c r="T597" s="212"/>
      <c r="U597" s="1256"/>
      <c r="W597" s="82"/>
    </row>
    <row r="598" spans="1:23" ht="13.5" customHeight="1" thickBot="1" x14ac:dyDescent="0.2">
      <c r="A598" s="925"/>
      <c r="B598" s="935"/>
      <c r="C598" s="80"/>
      <c r="D598" s="918"/>
      <c r="E598" s="1123"/>
      <c r="F598" s="1446" t="s">
        <v>1778</v>
      </c>
      <c r="G598" s="1447"/>
      <c r="H598" s="1447"/>
      <c r="I598" s="1447"/>
      <c r="J598" s="1447"/>
      <c r="K598" s="1447"/>
      <c r="L598" s="1448"/>
      <c r="M598" s="1296" t="s">
        <v>42</v>
      </c>
      <c r="N598" s="1295" t="s">
        <v>185</v>
      </c>
      <c r="O598" s="105"/>
      <c r="P598" s="343">
        <v>728</v>
      </c>
      <c r="S598" s="352"/>
      <c r="T598" s="212"/>
      <c r="U598" s="1256"/>
      <c r="W598" s="82"/>
    </row>
    <row r="599" spans="1:23" ht="27" customHeight="1" thickBot="1" x14ac:dyDescent="0.2">
      <c r="A599" s="925"/>
      <c r="B599" s="935"/>
      <c r="C599" s="80"/>
      <c r="D599" s="917" t="s">
        <v>1304</v>
      </c>
      <c r="E599" s="1498" t="s">
        <v>1549</v>
      </c>
      <c r="F599" s="1498"/>
      <c r="G599" s="1498"/>
      <c r="H599" s="1498"/>
      <c r="I599" s="1498"/>
      <c r="J599" s="1498"/>
      <c r="K599" s="1498"/>
      <c r="L599" s="1498"/>
      <c r="M599" s="112"/>
      <c r="N599" s="375"/>
      <c r="O599" s="1090"/>
      <c r="P599" s="343">
        <v>730</v>
      </c>
      <c r="Q599" s="963"/>
      <c r="R599" s="352"/>
      <c r="S599" s="352"/>
      <c r="T599" s="212"/>
      <c r="U599" s="1256"/>
      <c r="W599" s="82"/>
    </row>
    <row r="600" spans="1:23" ht="40.5" customHeight="1" thickBot="1" x14ac:dyDescent="0.2">
      <c r="A600" s="925"/>
      <c r="B600" s="935"/>
      <c r="C600" s="80"/>
      <c r="D600" s="918"/>
      <c r="E600" s="1489" t="s">
        <v>1639</v>
      </c>
      <c r="F600" s="1452" t="s">
        <v>1504</v>
      </c>
      <c r="G600" s="1449"/>
      <c r="H600" s="1449"/>
      <c r="I600" s="1449"/>
      <c r="J600" s="1449"/>
      <c r="K600" s="1449"/>
      <c r="L600" s="1450"/>
      <c r="M600" s="83" t="s">
        <v>33</v>
      </c>
      <c r="N600" s="7"/>
      <c r="O600" s="153" t="s">
        <v>431</v>
      </c>
      <c r="P600" s="343">
        <v>731</v>
      </c>
      <c r="Q600" s="344" t="str">
        <f>IF(COUNTBLANK($W$5:$W$12)=8,"",IF($L$4="地域がん診療病院",IF(N600="","未入力あり","✔"),""))</f>
        <v/>
      </c>
      <c r="R600" s="352"/>
      <c r="S600" s="1091" t="str">
        <f>IF(N600="","",IF(N600="はい","○","×"))</f>
        <v/>
      </c>
      <c r="T600" s="212"/>
      <c r="U600" s="1256"/>
      <c r="W600" s="82"/>
    </row>
    <row r="601" spans="1:23" ht="14.25" customHeight="1" thickBot="1" x14ac:dyDescent="0.2">
      <c r="A601" s="925"/>
      <c r="B601" s="935"/>
      <c r="C601" s="80"/>
      <c r="D601" s="918"/>
      <c r="E601" s="1490"/>
      <c r="F601" s="1463"/>
      <c r="G601" s="1446" t="s">
        <v>1768</v>
      </c>
      <c r="H601" s="1449"/>
      <c r="I601" s="1449"/>
      <c r="J601" s="1449"/>
      <c r="K601" s="1449"/>
      <c r="L601" s="1450"/>
      <c r="M601" s="1296" t="s">
        <v>907</v>
      </c>
      <c r="N601" s="1295" t="s">
        <v>499</v>
      </c>
      <c r="O601" s="105"/>
      <c r="P601" s="343">
        <v>733</v>
      </c>
      <c r="S601" s="352"/>
      <c r="T601" s="212"/>
      <c r="U601" s="1256"/>
      <c r="W601" s="82"/>
    </row>
    <row r="602" spans="1:23" ht="14.25" customHeight="1" thickBot="1" x14ac:dyDescent="0.2">
      <c r="A602" s="925"/>
      <c r="B602" s="935"/>
      <c r="C602" s="80"/>
      <c r="D602" s="918"/>
      <c r="E602" s="1491"/>
      <c r="F602" s="1464"/>
      <c r="G602" s="1460" t="s">
        <v>1777</v>
      </c>
      <c r="H602" s="1461"/>
      <c r="I602" s="1461"/>
      <c r="J602" s="1461"/>
      <c r="K602" s="1461"/>
      <c r="L602" s="1462"/>
      <c r="M602" s="104" t="s">
        <v>907</v>
      </c>
      <c r="N602" s="1295" t="s">
        <v>500</v>
      </c>
      <c r="O602" s="365"/>
      <c r="P602" s="343">
        <v>734</v>
      </c>
      <c r="S602" s="352"/>
      <c r="T602" s="212"/>
      <c r="U602" s="1256"/>
      <c r="W602" s="82"/>
    </row>
    <row r="603" spans="1:23" ht="36.75" customHeight="1" thickBot="1" x14ac:dyDescent="0.2">
      <c r="A603" s="962"/>
      <c r="B603" s="1056"/>
      <c r="C603" s="430"/>
      <c r="D603" s="1031"/>
      <c r="E603" s="917" t="s">
        <v>1269</v>
      </c>
      <c r="F603" s="1458" t="s">
        <v>911</v>
      </c>
      <c r="G603" s="1458"/>
      <c r="H603" s="1458"/>
      <c r="I603" s="1458"/>
      <c r="J603" s="1458"/>
      <c r="K603" s="1458"/>
      <c r="L603" s="1459"/>
      <c r="M603" s="83" t="s">
        <v>33</v>
      </c>
      <c r="N603" s="7"/>
      <c r="O603" s="153" t="s">
        <v>431</v>
      </c>
      <c r="P603" s="343">
        <v>735</v>
      </c>
      <c r="Q603" s="344" t="str">
        <f>IF(COUNTBLANK($W$5:$W$12)=8,"",IF($L$4="地域がん診療病院",IF(N603="","未入力あり","✔"),""))</f>
        <v/>
      </c>
      <c r="R603" s="352"/>
      <c r="S603" s="1091" t="str">
        <f>IF(N603="","",IF(N603="はい","○","×"))</f>
        <v/>
      </c>
      <c r="T603" s="212"/>
      <c r="U603" s="1256"/>
      <c r="W603" s="82"/>
    </row>
    <row r="604" spans="1:23" ht="13.5" customHeight="1" thickBot="1" x14ac:dyDescent="0.2">
      <c r="A604" s="925"/>
      <c r="B604" s="935"/>
      <c r="C604" s="80"/>
      <c r="D604" s="918"/>
      <c r="E604" s="918"/>
      <c r="F604" s="937"/>
      <c r="G604" s="1081" t="s">
        <v>1771</v>
      </c>
      <c r="H604" s="1074"/>
      <c r="I604" s="1074"/>
      <c r="J604" s="1074"/>
      <c r="K604" s="1074"/>
      <c r="L604" s="1075"/>
      <c r="M604" s="104" t="s">
        <v>912</v>
      </c>
      <c r="N604" s="1295" t="s">
        <v>193</v>
      </c>
      <c r="O604" s="153"/>
      <c r="P604" s="343">
        <v>736</v>
      </c>
      <c r="Q604" s="963"/>
      <c r="R604" s="352"/>
      <c r="S604" s="352"/>
      <c r="T604" s="212"/>
      <c r="U604" s="1256"/>
      <c r="W604" s="82"/>
    </row>
    <row r="605" spans="1:23" ht="13.5" customHeight="1" thickBot="1" x14ac:dyDescent="0.2">
      <c r="A605" s="925"/>
      <c r="B605" s="935"/>
      <c r="C605" s="80"/>
      <c r="D605" s="918"/>
      <c r="E605" s="919"/>
      <c r="F605" s="1084"/>
      <c r="G605" s="1081" t="s">
        <v>1772</v>
      </c>
      <c r="H605" s="1074"/>
      <c r="I605" s="1074"/>
      <c r="J605" s="1074"/>
      <c r="K605" s="1074"/>
      <c r="L605" s="1075"/>
      <c r="M605" s="104" t="s">
        <v>67</v>
      </c>
      <c r="N605" s="1295" t="s">
        <v>154</v>
      </c>
      <c r="O605" s="365"/>
      <c r="P605" s="343">
        <v>737</v>
      </c>
      <c r="Q605" s="845"/>
      <c r="R605" s="352"/>
      <c r="S605" s="352"/>
      <c r="T605" s="212"/>
      <c r="U605" s="1256"/>
      <c r="W605" s="82"/>
    </row>
    <row r="606" spans="1:23" ht="24" customHeight="1" thickBot="1" x14ac:dyDescent="0.2">
      <c r="A606" s="925"/>
      <c r="B606" s="935"/>
      <c r="C606" s="80"/>
      <c r="D606" s="1031"/>
      <c r="E606" s="917" t="s">
        <v>1270</v>
      </c>
      <c r="F606" s="1458" t="s">
        <v>204</v>
      </c>
      <c r="G606" s="1458"/>
      <c r="H606" s="1458"/>
      <c r="I606" s="1458"/>
      <c r="J606" s="1458"/>
      <c r="K606" s="1458"/>
      <c r="L606" s="1459"/>
      <c r="M606" s="83" t="s">
        <v>33</v>
      </c>
      <c r="N606" s="7"/>
      <c r="O606" s="153" t="s">
        <v>431</v>
      </c>
      <c r="P606" s="343">
        <v>738</v>
      </c>
      <c r="Q606" s="344" t="str">
        <f>IF(COUNTBLANK($W$5:$W$12)=8,"",IF($L$4="地域がん診療病院",IF(N606="","未入力あり","✔"),""))</f>
        <v/>
      </c>
      <c r="R606" s="352"/>
      <c r="S606" s="1091" t="str">
        <f>IF(N606="","",IF(N606="はい","○","×"))</f>
        <v/>
      </c>
      <c r="T606" s="212"/>
      <c r="U606" s="1256"/>
      <c r="W606" s="82"/>
    </row>
    <row r="607" spans="1:23" ht="14.25" customHeight="1" thickBot="1" x14ac:dyDescent="0.2">
      <c r="A607" s="925"/>
      <c r="B607" s="935"/>
      <c r="C607" s="80"/>
      <c r="D607" s="1031"/>
      <c r="E607" s="917" t="s">
        <v>1271</v>
      </c>
      <c r="F607" s="1452" t="s">
        <v>1550</v>
      </c>
      <c r="G607" s="1452"/>
      <c r="H607" s="1452"/>
      <c r="I607" s="1452"/>
      <c r="J607" s="1452"/>
      <c r="K607" s="1452"/>
      <c r="L607" s="1452"/>
      <c r="M607" s="121"/>
      <c r="N607" s="375"/>
      <c r="O607" s="1090"/>
      <c r="P607" s="343">
        <v>739</v>
      </c>
      <c r="S607" s="352"/>
      <c r="T607" s="212"/>
      <c r="U607" s="1256"/>
      <c r="W607" s="82"/>
    </row>
    <row r="608" spans="1:23" ht="24" customHeight="1" thickBot="1" x14ac:dyDescent="0.2">
      <c r="A608" s="925"/>
      <c r="B608" s="935"/>
      <c r="C608" s="80"/>
      <c r="D608" s="935"/>
      <c r="E608" s="949"/>
      <c r="F608" s="1143" t="s">
        <v>43</v>
      </c>
      <c r="G608" s="1452" t="s">
        <v>697</v>
      </c>
      <c r="H608" s="1452"/>
      <c r="I608" s="1452"/>
      <c r="J608" s="1452"/>
      <c r="K608" s="1452"/>
      <c r="L608" s="1456"/>
      <c r="M608" s="83" t="s">
        <v>33</v>
      </c>
      <c r="N608" s="7"/>
      <c r="O608" s="153" t="s">
        <v>431</v>
      </c>
      <c r="P608" s="343">
        <v>740</v>
      </c>
      <c r="Q608" s="344" t="str">
        <f t="shared" ref="Q608:Q613" si="50">IF(COUNTBLANK($W$5:$W$12)=8,"",IF($L$4="地域がん診療病院",IF(N608="","未入力あり","✔"),""))</f>
        <v/>
      </c>
      <c r="R608" s="352"/>
      <c r="S608" s="1091" t="str">
        <f>IF(N608="","",IF(N608="はい","○","×"))</f>
        <v/>
      </c>
      <c r="T608" s="212"/>
      <c r="U608" s="1256"/>
      <c r="W608" s="82"/>
    </row>
    <row r="609" spans="1:29" ht="13.5" customHeight="1" thickBot="1" x14ac:dyDescent="0.2">
      <c r="A609" s="925"/>
      <c r="B609" s="935"/>
      <c r="C609" s="80"/>
      <c r="D609" s="918"/>
      <c r="E609" s="949"/>
      <c r="F609" s="1127" t="s">
        <v>315</v>
      </c>
      <c r="G609" s="1451" t="s">
        <v>1445</v>
      </c>
      <c r="H609" s="1452"/>
      <c r="I609" s="1452"/>
      <c r="J609" s="1452"/>
      <c r="K609" s="1452"/>
      <c r="L609" s="1456"/>
      <c r="M609" s="83" t="s">
        <v>33</v>
      </c>
      <c r="N609" s="7"/>
      <c r="O609" s="153" t="s">
        <v>431</v>
      </c>
      <c r="P609" s="343">
        <v>741</v>
      </c>
      <c r="Q609" s="344" t="str">
        <f t="shared" si="50"/>
        <v/>
      </c>
      <c r="R609" s="352"/>
      <c r="S609" s="1091" t="str">
        <f>IF(N609="","",IF(N609="はい","○","×"))</f>
        <v/>
      </c>
      <c r="T609" s="212"/>
      <c r="U609" s="1256"/>
      <c r="W609" s="82"/>
    </row>
    <row r="610" spans="1:29" ht="13.5" customHeight="1" thickBot="1" x14ac:dyDescent="0.2">
      <c r="A610" s="925"/>
      <c r="B610" s="935"/>
      <c r="C610" s="80"/>
      <c r="D610" s="918"/>
      <c r="E610" s="1083"/>
      <c r="F610" s="1094"/>
      <c r="G610" s="1119"/>
      <c r="H610" s="1446" t="s">
        <v>1444</v>
      </c>
      <c r="I610" s="1447"/>
      <c r="J610" s="1447"/>
      <c r="K610" s="1447"/>
      <c r="L610" s="1448"/>
      <c r="M610" s="83" t="s">
        <v>34</v>
      </c>
      <c r="N610" s="7"/>
      <c r="O610" s="153" t="s">
        <v>431</v>
      </c>
      <c r="P610" s="343">
        <v>743</v>
      </c>
      <c r="Q610" s="344" t="str">
        <f t="shared" si="50"/>
        <v/>
      </c>
      <c r="R610" s="352"/>
      <c r="S610" s="1091" t="str">
        <f t="shared" ref="S610:S627" si="51">IF(N610="","",IF(N610="はい","○","×"))</f>
        <v/>
      </c>
      <c r="T610" s="212"/>
      <c r="U610" s="1256"/>
      <c r="W610" s="82"/>
    </row>
    <row r="611" spans="1:29" ht="13.5" customHeight="1" thickBot="1" x14ac:dyDescent="0.2">
      <c r="A611" s="925"/>
      <c r="B611" s="935"/>
      <c r="C611" s="80"/>
      <c r="D611" s="1031"/>
      <c r="E611" s="961" t="s">
        <v>1272</v>
      </c>
      <c r="F611" s="1447" t="s">
        <v>205</v>
      </c>
      <c r="G611" s="1447"/>
      <c r="H611" s="1447"/>
      <c r="I611" s="1447"/>
      <c r="J611" s="1447"/>
      <c r="K611" s="1447"/>
      <c r="L611" s="1448"/>
      <c r="M611" s="83" t="s">
        <v>34</v>
      </c>
      <c r="N611" s="7"/>
      <c r="O611" s="153" t="s">
        <v>431</v>
      </c>
      <c r="P611" s="343">
        <v>744</v>
      </c>
      <c r="Q611" s="344" t="str">
        <f t="shared" si="50"/>
        <v/>
      </c>
      <c r="R611" s="352"/>
      <c r="S611" s="1091" t="str">
        <f t="shared" si="51"/>
        <v/>
      </c>
      <c r="T611" s="212"/>
      <c r="U611" s="1256"/>
      <c r="W611" s="82"/>
    </row>
    <row r="612" spans="1:29" ht="27" customHeight="1" thickBot="1" x14ac:dyDescent="0.2">
      <c r="A612" s="925"/>
      <c r="B612" s="935"/>
      <c r="C612" s="80"/>
      <c r="D612" s="1031"/>
      <c r="E612" s="961" t="s">
        <v>1416</v>
      </c>
      <c r="F612" s="1447" t="s">
        <v>1446</v>
      </c>
      <c r="G612" s="1447"/>
      <c r="H612" s="1447"/>
      <c r="I612" s="1447"/>
      <c r="J612" s="1447"/>
      <c r="K612" s="1447"/>
      <c r="L612" s="1448"/>
      <c r="M612" s="83" t="s">
        <v>33</v>
      </c>
      <c r="N612" s="7"/>
      <c r="O612" s="155" t="s">
        <v>431</v>
      </c>
      <c r="P612" s="343">
        <v>745</v>
      </c>
      <c r="Q612" s="344" t="str">
        <f t="shared" si="50"/>
        <v/>
      </c>
      <c r="R612" s="352"/>
      <c r="S612" s="1091" t="str">
        <f t="shared" si="51"/>
        <v/>
      </c>
      <c r="T612" s="212"/>
      <c r="U612" s="1256"/>
      <c r="W612" s="82"/>
    </row>
    <row r="613" spans="1:29" ht="24" customHeight="1" thickBot="1" x14ac:dyDescent="0.2">
      <c r="A613" s="925"/>
      <c r="B613" s="935"/>
      <c r="C613" s="80"/>
      <c r="D613" s="1031"/>
      <c r="E613" s="917" t="s">
        <v>1417</v>
      </c>
      <c r="F613" s="1447" t="s">
        <v>1447</v>
      </c>
      <c r="G613" s="1447"/>
      <c r="H613" s="1447"/>
      <c r="I613" s="1447"/>
      <c r="J613" s="1447"/>
      <c r="K613" s="1447"/>
      <c r="L613" s="1448"/>
      <c r="M613" s="83" t="s">
        <v>33</v>
      </c>
      <c r="N613" s="7"/>
      <c r="O613" s="155" t="s">
        <v>431</v>
      </c>
      <c r="P613" s="343">
        <v>746</v>
      </c>
      <c r="Q613" s="344" t="str">
        <f t="shared" si="50"/>
        <v/>
      </c>
      <c r="R613" s="352"/>
      <c r="S613" s="1091" t="str">
        <f t="shared" si="51"/>
        <v/>
      </c>
      <c r="T613" s="212"/>
      <c r="U613" s="1256"/>
      <c r="W613" s="82"/>
    </row>
    <row r="614" spans="1:29" ht="14.25" customHeight="1" thickBot="1" x14ac:dyDescent="0.2">
      <c r="A614" s="925"/>
      <c r="B614" s="935"/>
      <c r="C614" s="80"/>
      <c r="D614" s="935"/>
      <c r="E614" s="1501" t="s">
        <v>285</v>
      </c>
      <c r="F614" s="1479"/>
      <c r="G614" s="1479"/>
      <c r="H614" s="1479"/>
      <c r="I614" s="1479"/>
      <c r="J614" s="1479"/>
      <c r="K614" s="1479"/>
      <c r="L614" s="1479"/>
      <c r="M614" s="121"/>
      <c r="N614" s="114"/>
      <c r="O614" s="359"/>
      <c r="P614" s="343">
        <v>747</v>
      </c>
      <c r="S614" s="352"/>
      <c r="T614" s="212"/>
      <c r="U614" s="1256"/>
      <c r="W614" s="82"/>
    </row>
    <row r="615" spans="1:29" ht="14.25" customHeight="1" thickBot="1" x14ac:dyDescent="0.2">
      <c r="A615" s="925"/>
      <c r="B615" s="935"/>
      <c r="C615" s="80"/>
      <c r="D615" s="935"/>
      <c r="E615" s="911"/>
      <c r="F615" s="1011" t="s">
        <v>43</v>
      </c>
      <c r="G615" s="1447" t="s">
        <v>703</v>
      </c>
      <c r="H615" s="1447"/>
      <c r="I615" s="1447"/>
      <c r="J615" s="1447"/>
      <c r="K615" s="1447"/>
      <c r="L615" s="1448"/>
      <c r="M615" s="83" t="s">
        <v>33</v>
      </c>
      <c r="N615" s="7"/>
      <c r="O615" s="153" t="s">
        <v>431</v>
      </c>
      <c r="P615" s="343">
        <v>748</v>
      </c>
      <c r="Q615" s="344" t="str">
        <f t="shared" ref="Q615:Q632" si="52">IF(COUNTBLANK($W$5:$W$12)=8,"",IF($L$4="地域がん診療病院",IF(N615="","未入力あり","✔"),""))</f>
        <v/>
      </c>
      <c r="R615" s="352"/>
      <c r="S615" s="1091" t="str">
        <f t="shared" si="51"/>
        <v/>
      </c>
      <c r="T615" s="212"/>
      <c r="U615" s="1256"/>
      <c r="W615" s="82"/>
    </row>
    <row r="616" spans="1:29" ht="14.25" customHeight="1" thickBot="1" x14ac:dyDescent="0.2">
      <c r="A616" s="925"/>
      <c r="B616" s="935"/>
      <c r="C616" s="80"/>
      <c r="D616" s="935"/>
      <c r="E616" s="911"/>
      <c r="F616" s="1011" t="s">
        <v>315</v>
      </c>
      <c r="G616" s="1447" t="s">
        <v>1420</v>
      </c>
      <c r="H616" s="1447"/>
      <c r="I616" s="1447"/>
      <c r="J616" s="1447"/>
      <c r="K616" s="1447"/>
      <c r="L616" s="1448"/>
      <c r="M616" s="83" t="s">
        <v>33</v>
      </c>
      <c r="N616" s="7"/>
      <c r="O616" s="153" t="s">
        <v>431</v>
      </c>
      <c r="P616" s="343">
        <v>749</v>
      </c>
      <c r="Q616" s="344" t="str">
        <f t="shared" si="52"/>
        <v/>
      </c>
      <c r="R616" s="352"/>
      <c r="S616" s="1091" t="str">
        <f t="shared" si="51"/>
        <v/>
      </c>
      <c r="T616" s="212"/>
      <c r="U616" s="1256"/>
      <c r="W616" s="82"/>
    </row>
    <row r="617" spans="1:29" ht="14.25" customHeight="1" thickBot="1" x14ac:dyDescent="0.2">
      <c r="A617" s="925"/>
      <c r="B617" s="935"/>
      <c r="C617" s="80"/>
      <c r="D617" s="935"/>
      <c r="E617" s="911"/>
      <c r="F617" s="1011" t="s">
        <v>46</v>
      </c>
      <c r="G617" s="1447" t="s">
        <v>1419</v>
      </c>
      <c r="H617" s="1447"/>
      <c r="I617" s="1447"/>
      <c r="J617" s="1447"/>
      <c r="K617" s="1447"/>
      <c r="L617" s="1448"/>
      <c r="M617" s="83" t="s">
        <v>33</v>
      </c>
      <c r="N617" s="7"/>
      <c r="O617" s="153" t="s">
        <v>431</v>
      </c>
      <c r="P617" s="343">
        <v>750</v>
      </c>
      <c r="Q617" s="344" t="str">
        <f t="shared" si="52"/>
        <v/>
      </c>
      <c r="R617" s="352"/>
      <c r="S617" s="1091" t="str">
        <f t="shared" si="51"/>
        <v/>
      </c>
      <c r="T617" s="212"/>
      <c r="U617" s="1256"/>
      <c r="W617" s="82"/>
    </row>
    <row r="618" spans="1:29" s="416" customFormat="1" ht="14.25" customHeight="1" thickBot="1" x14ac:dyDescent="0.2">
      <c r="A618" s="925"/>
      <c r="B618" s="935"/>
      <c r="C618" s="80"/>
      <c r="D618" s="935"/>
      <c r="E618" s="911"/>
      <c r="F618" s="1011" t="s">
        <v>47</v>
      </c>
      <c r="G618" s="1447" t="s">
        <v>1418</v>
      </c>
      <c r="H618" s="1447"/>
      <c r="I618" s="1447"/>
      <c r="J618" s="1447"/>
      <c r="K618" s="1447"/>
      <c r="L618" s="1448"/>
      <c r="M618" s="83" t="s">
        <v>33</v>
      </c>
      <c r="N618" s="7"/>
      <c r="O618" s="153" t="s">
        <v>431</v>
      </c>
      <c r="P618" s="343">
        <v>751</v>
      </c>
      <c r="Q618" s="344" t="str">
        <f t="shared" si="52"/>
        <v/>
      </c>
      <c r="R618" s="352"/>
      <c r="S618" s="1091" t="str">
        <f t="shared" si="51"/>
        <v/>
      </c>
      <c r="T618" s="212"/>
      <c r="U618" s="1256"/>
      <c r="V618" s="82"/>
      <c r="W618" s="82"/>
      <c r="X618" s="826"/>
      <c r="Y618" s="82"/>
      <c r="Z618" s="82"/>
      <c r="AA618" s="82"/>
      <c r="AB618" s="82"/>
      <c r="AC618" s="82"/>
    </row>
    <row r="619" spans="1:29" s="416" customFormat="1" ht="14.25" customHeight="1" thickBot="1" x14ac:dyDescent="0.2">
      <c r="A619" s="925"/>
      <c r="B619" s="935"/>
      <c r="C619" s="80"/>
      <c r="D619" s="935"/>
      <c r="E619" s="911"/>
      <c r="F619" s="1011" t="s">
        <v>89</v>
      </c>
      <c r="G619" s="1447" t="s">
        <v>55</v>
      </c>
      <c r="H619" s="1447"/>
      <c r="I619" s="1447"/>
      <c r="J619" s="1447"/>
      <c r="K619" s="1447"/>
      <c r="L619" s="1448"/>
      <c r="M619" s="83" t="s">
        <v>33</v>
      </c>
      <c r="N619" s="7"/>
      <c r="O619" s="153" t="s">
        <v>431</v>
      </c>
      <c r="P619" s="343">
        <v>752</v>
      </c>
      <c r="Q619" s="344" t="str">
        <f t="shared" si="52"/>
        <v/>
      </c>
      <c r="R619" s="352"/>
      <c r="S619" s="1091" t="str">
        <f t="shared" si="51"/>
        <v/>
      </c>
      <c r="T619" s="212"/>
      <c r="U619" s="1256"/>
      <c r="V619" s="82"/>
      <c r="W619" s="82"/>
      <c r="X619" s="826"/>
      <c r="Y619" s="82"/>
      <c r="Z619" s="82"/>
      <c r="AA619" s="82"/>
      <c r="AB619" s="82"/>
      <c r="AC619" s="82"/>
    </row>
    <row r="620" spans="1:29" s="416" customFormat="1" ht="14.25" customHeight="1" thickBot="1" x14ac:dyDescent="0.2">
      <c r="A620" s="925"/>
      <c r="B620" s="935"/>
      <c r="C620" s="80"/>
      <c r="D620" s="935"/>
      <c r="E620" s="911"/>
      <c r="F620" s="182" t="s">
        <v>81</v>
      </c>
      <c r="G620" s="1458" t="s">
        <v>72</v>
      </c>
      <c r="H620" s="1447"/>
      <c r="I620" s="1447"/>
      <c r="J620" s="1447"/>
      <c r="K620" s="1447"/>
      <c r="L620" s="1448"/>
      <c r="M620" s="83" t="s">
        <v>33</v>
      </c>
      <c r="N620" s="7"/>
      <c r="O620" s="153" t="s">
        <v>431</v>
      </c>
      <c r="P620" s="343">
        <v>753</v>
      </c>
      <c r="Q620" s="344" t="str">
        <f t="shared" si="52"/>
        <v/>
      </c>
      <c r="R620" s="352"/>
      <c r="S620" s="1091" t="str">
        <f t="shared" si="51"/>
        <v/>
      </c>
      <c r="T620" s="212"/>
      <c r="U620" s="1256"/>
      <c r="V620" s="82"/>
      <c r="W620" s="82"/>
      <c r="X620" s="826"/>
      <c r="Y620" s="82"/>
      <c r="Z620" s="82"/>
      <c r="AA620" s="82"/>
      <c r="AB620" s="82"/>
      <c r="AC620" s="82"/>
    </row>
    <row r="621" spans="1:29" ht="14.25" customHeight="1" thickBot="1" x14ac:dyDescent="0.2">
      <c r="A621" s="925"/>
      <c r="B621" s="935"/>
      <c r="C621" s="80"/>
      <c r="D621" s="935"/>
      <c r="E621" s="80"/>
      <c r="F621" s="919"/>
      <c r="G621" s="1120" t="s">
        <v>74</v>
      </c>
      <c r="H621" s="1447" t="s">
        <v>704</v>
      </c>
      <c r="I621" s="1447"/>
      <c r="J621" s="1447"/>
      <c r="K621" s="1447"/>
      <c r="L621" s="1448"/>
      <c r="M621" s="83" t="s">
        <v>34</v>
      </c>
      <c r="N621" s="7"/>
      <c r="O621" s="153" t="s">
        <v>431</v>
      </c>
      <c r="P621" s="343">
        <v>754</v>
      </c>
      <c r="Q621" s="344" t="str">
        <f t="shared" si="52"/>
        <v/>
      </c>
      <c r="R621" s="352"/>
      <c r="S621" s="1091" t="str">
        <f t="shared" si="51"/>
        <v/>
      </c>
      <c r="T621" s="212"/>
      <c r="U621" s="1256"/>
      <c r="W621" s="82"/>
      <c r="X621" s="826"/>
    </row>
    <row r="622" spans="1:29" ht="14.25" customHeight="1" thickBot="1" x14ac:dyDescent="0.2">
      <c r="A622" s="925"/>
      <c r="B622" s="935"/>
      <c r="C622" s="80"/>
      <c r="D622" s="935"/>
      <c r="E622" s="935"/>
      <c r="F622" s="1011" t="s">
        <v>82</v>
      </c>
      <c r="G622" s="1458" t="s">
        <v>705</v>
      </c>
      <c r="H622" s="1458"/>
      <c r="I622" s="1458"/>
      <c r="J622" s="1458"/>
      <c r="K622" s="1458"/>
      <c r="L622" s="1459"/>
      <c r="M622" s="83" t="s">
        <v>33</v>
      </c>
      <c r="N622" s="7"/>
      <c r="O622" s="153" t="s">
        <v>431</v>
      </c>
      <c r="P622" s="343">
        <v>755</v>
      </c>
      <c r="Q622" s="344" t="str">
        <f t="shared" si="52"/>
        <v/>
      </c>
      <c r="R622" s="352"/>
      <c r="S622" s="1091" t="str">
        <f t="shared" si="51"/>
        <v/>
      </c>
      <c r="T622" s="212"/>
      <c r="U622" s="1256"/>
      <c r="W622" s="82"/>
      <c r="X622" s="826"/>
    </row>
    <row r="623" spans="1:29" ht="14.25" customHeight="1" thickBot="1" x14ac:dyDescent="0.2">
      <c r="A623" s="925"/>
      <c r="B623" s="935"/>
      <c r="C623" s="80"/>
      <c r="D623" s="935"/>
      <c r="E623" s="935"/>
      <c r="F623" s="1011" t="s">
        <v>83</v>
      </c>
      <c r="G623" s="1458" t="s">
        <v>56</v>
      </c>
      <c r="H623" s="1458"/>
      <c r="I623" s="1458"/>
      <c r="J623" s="1458"/>
      <c r="K623" s="1458"/>
      <c r="L623" s="1459"/>
      <c r="M623" s="83" t="s">
        <v>33</v>
      </c>
      <c r="N623" s="7"/>
      <c r="O623" s="153" t="s">
        <v>431</v>
      </c>
      <c r="P623" s="343">
        <v>756</v>
      </c>
      <c r="Q623" s="344" t="str">
        <f t="shared" si="52"/>
        <v/>
      </c>
      <c r="R623" s="352"/>
      <c r="S623" s="1091" t="str">
        <f t="shared" si="51"/>
        <v/>
      </c>
      <c r="T623" s="212"/>
      <c r="U623" s="1256"/>
      <c r="W623" s="82"/>
      <c r="X623" s="826"/>
    </row>
    <row r="624" spans="1:29" ht="14.25" customHeight="1" thickBot="1" x14ac:dyDescent="0.2">
      <c r="A624" s="925"/>
      <c r="B624" s="935"/>
      <c r="C624" s="80"/>
      <c r="D624" s="935"/>
      <c r="E624" s="935"/>
      <c r="F624" s="1011" t="s">
        <v>84</v>
      </c>
      <c r="G624" s="1458" t="s">
        <v>134</v>
      </c>
      <c r="H624" s="1458"/>
      <c r="I624" s="1458"/>
      <c r="J624" s="1458"/>
      <c r="K624" s="1458"/>
      <c r="L624" s="1459"/>
      <c r="M624" s="83" t="s">
        <v>33</v>
      </c>
      <c r="N624" s="7"/>
      <c r="O624" s="153" t="s">
        <v>431</v>
      </c>
      <c r="P624" s="343">
        <v>757</v>
      </c>
      <c r="Q624" s="344" t="str">
        <f t="shared" si="52"/>
        <v/>
      </c>
      <c r="R624" s="352"/>
      <c r="S624" s="1091" t="str">
        <f t="shared" si="51"/>
        <v/>
      </c>
      <c r="T624" s="212"/>
      <c r="U624" s="1256"/>
      <c r="W624" s="82"/>
      <c r="X624" s="826"/>
    </row>
    <row r="625" spans="1:24" ht="27.75" customHeight="1" thickBot="1" x14ac:dyDescent="0.2">
      <c r="A625" s="925"/>
      <c r="B625" s="935"/>
      <c r="C625" s="80"/>
      <c r="D625" s="935"/>
      <c r="E625" s="935"/>
      <c r="F625" s="1011" t="s">
        <v>165</v>
      </c>
      <c r="G625" s="1458" t="s">
        <v>1192</v>
      </c>
      <c r="H625" s="1458"/>
      <c r="I625" s="1458"/>
      <c r="J625" s="1458"/>
      <c r="K625" s="1458"/>
      <c r="L625" s="1459"/>
      <c r="M625" s="83" t="s">
        <v>33</v>
      </c>
      <c r="N625" s="7"/>
      <c r="O625" s="153" t="s">
        <v>431</v>
      </c>
      <c r="P625" s="343">
        <v>758</v>
      </c>
      <c r="Q625" s="344" t="str">
        <f t="shared" si="52"/>
        <v/>
      </c>
      <c r="R625" s="352"/>
      <c r="S625" s="1091" t="str">
        <f t="shared" si="51"/>
        <v/>
      </c>
      <c r="T625" s="212"/>
      <c r="U625" s="1256"/>
      <c r="W625" s="82"/>
      <c r="X625" s="826"/>
    </row>
    <row r="626" spans="1:24" ht="14.25" customHeight="1" thickBot="1" x14ac:dyDescent="0.2">
      <c r="A626" s="925"/>
      <c r="B626" s="935"/>
      <c r="C626" s="80"/>
      <c r="D626" s="935"/>
      <c r="E626" s="935"/>
      <c r="F626" s="182" t="s">
        <v>85</v>
      </c>
      <c r="G626" s="1458" t="s">
        <v>57</v>
      </c>
      <c r="H626" s="1458"/>
      <c r="I626" s="1458"/>
      <c r="J626" s="1458"/>
      <c r="K626" s="1458"/>
      <c r="L626" s="1459"/>
      <c r="M626" s="83" t="s">
        <v>33</v>
      </c>
      <c r="N626" s="7"/>
      <c r="O626" s="153" t="s">
        <v>431</v>
      </c>
      <c r="P626" s="343">
        <v>759</v>
      </c>
      <c r="Q626" s="344" t="str">
        <f t="shared" si="52"/>
        <v/>
      </c>
      <c r="R626" s="352"/>
      <c r="S626" s="1091" t="str">
        <f t="shared" si="51"/>
        <v/>
      </c>
      <c r="T626" s="212"/>
      <c r="U626" s="1256"/>
      <c r="W626" s="82"/>
      <c r="X626" s="826"/>
    </row>
    <row r="627" spans="1:24" ht="14.25" customHeight="1" thickBot="1" x14ac:dyDescent="0.2">
      <c r="A627" s="925"/>
      <c r="B627" s="935"/>
      <c r="C627" s="80"/>
      <c r="D627" s="935"/>
      <c r="E627" s="935"/>
      <c r="F627" s="1039" t="s">
        <v>86</v>
      </c>
      <c r="G627" s="1458" t="s">
        <v>1193</v>
      </c>
      <c r="H627" s="1458"/>
      <c r="I627" s="1458"/>
      <c r="J627" s="1458"/>
      <c r="K627" s="1458"/>
      <c r="L627" s="1459"/>
      <c r="M627" s="103" t="s">
        <v>33</v>
      </c>
      <c r="N627" s="7"/>
      <c r="O627" s="346" t="s">
        <v>431</v>
      </c>
      <c r="P627" s="343">
        <v>760</v>
      </c>
      <c r="Q627" s="344" t="str">
        <f t="shared" si="52"/>
        <v/>
      </c>
      <c r="R627" s="352"/>
      <c r="S627" s="1091" t="str">
        <f t="shared" si="51"/>
        <v/>
      </c>
      <c r="T627" s="212"/>
      <c r="U627" s="1256"/>
      <c r="W627" s="82"/>
      <c r="X627" s="826"/>
    </row>
    <row r="628" spans="1:24" ht="27" customHeight="1" thickBot="1" x14ac:dyDescent="0.2">
      <c r="A628" s="925"/>
      <c r="B628" s="935"/>
      <c r="C628" s="80"/>
      <c r="D628" s="935"/>
      <c r="E628" s="935"/>
      <c r="F628" s="182" t="s">
        <v>133</v>
      </c>
      <c r="G628" s="1458" t="s">
        <v>1553</v>
      </c>
      <c r="H628" s="1458"/>
      <c r="I628" s="1458"/>
      <c r="J628" s="1458"/>
      <c r="K628" s="1458"/>
      <c r="L628" s="1459"/>
      <c r="M628" s="1104" t="s">
        <v>33</v>
      </c>
      <c r="N628" s="1144"/>
      <c r="O628" s="1135" t="s">
        <v>1505</v>
      </c>
      <c r="P628" s="343">
        <v>761</v>
      </c>
      <c r="Q628" s="344" t="str">
        <f t="shared" si="52"/>
        <v/>
      </c>
      <c r="R628" s="352"/>
      <c r="S628" s="344" t="str">
        <f>IF(N628="","",IF(OR(N628="自施設で対応",N628="適切な機関に紹介"),"○","×"))</f>
        <v/>
      </c>
      <c r="T628" s="212"/>
      <c r="U628" s="1256"/>
      <c r="W628" s="82"/>
      <c r="X628" s="826"/>
    </row>
    <row r="629" spans="1:24" ht="27" customHeight="1" thickBot="1" x14ac:dyDescent="0.2">
      <c r="A629" s="925"/>
      <c r="B629" s="935"/>
      <c r="C629" s="80"/>
      <c r="D629" s="935"/>
      <c r="E629" s="935"/>
      <c r="F629" s="182" t="s">
        <v>429</v>
      </c>
      <c r="G629" s="1458" t="s">
        <v>1554</v>
      </c>
      <c r="H629" s="1458"/>
      <c r="I629" s="1458"/>
      <c r="J629" s="1458"/>
      <c r="K629" s="1458"/>
      <c r="L629" s="1459"/>
      <c r="M629" s="1104" t="s">
        <v>33</v>
      </c>
      <c r="N629" s="1144"/>
      <c r="O629" s="1135" t="s">
        <v>1505</v>
      </c>
      <c r="P629" s="343">
        <v>762</v>
      </c>
      <c r="Q629" s="344" t="str">
        <f t="shared" si="52"/>
        <v/>
      </c>
      <c r="R629" s="352"/>
      <c r="S629" s="344" t="str">
        <f>IF(N629="","",IF(OR(N629="自施設で対応",N629="適切な機関に紹介"),"○","×"))</f>
        <v/>
      </c>
      <c r="T629" s="212"/>
      <c r="U629" s="1256"/>
      <c r="W629" s="82"/>
      <c r="X629" s="826"/>
    </row>
    <row r="630" spans="1:24" ht="27" customHeight="1" thickBot="1" x14ac:dyDescent="0.2">
      <c r="A630" s="925"/>
      <c r="B630" s="935"/>
      <c r="C630" s="80"/>
      <c r="D630" s="935"/>
      <c r="E630" s="935"/>
      <c r="F630" s="182" t="s">
        <v>87</v>
      </c>
      <c r="G630" s="1458" t="s">
        <v>1555</v>
      </c>
      <c r="H630" s="1458"/>
      <c r="I630" s="1458"/>
      <c r="J630" s="1458"/>
      <c r="K630" s="1458"/>
      <c r="L630" s="1459"/>
      <c r="M630" s="1104" t="s">
        <v>33</v>
      </c>
      <c r="N630" s="1144"/>
      <c r="O630" s="1135" t="s">
        <v>1505</v>
      </c>
      <c r="P630" s="343">
        <v>763</v>
      </c>
      <c r="Q630" s="344" t="str">
        <f t="shared" si="52"/>
        <v/>
      </c>
      <c r="R630" s="352"/>
      <c r="S630" s="344" t="str">
        <f>IF(N630="","",IF(OR(N630="自施設で対応",N630="適切な機関に紹介"),"○","×"))</f>
        <v/>
      </c>
      <c r="T630" s="212"/>
      <c r="U630" s="1256"/>
      <c r="W630" s="82"/>
      <c r="X630" s="826"/>
    </row>
    <row r="631" spans="1:24" ht="27" customHeight="1" thickBot="1" x14ac:dyDescent="0.2">
      <c r="A631" s="925"/>
      <c r="B631" s="935"/>
      <c r="C631" s="80"/>
      <c r="D631" s="935"/>
      <c r="E631" s="935"/>
      <c r="F631" s="182" t="s">
        <v>88</v>
      </c>
      <c r="G631" s="1458" t="s">
        <v>1526</v>
      </c>
      <c r="H631" s="1458"/>
      <c r="I631" s="1458"/>
      <c r="J631" s="1458"/>
      <c r="K631" s="1458"/>
      <c r="L631" s="1459"/>
      <c r="M631" s="1104" t="s">
        <v>33</v>
      </c>
      <c r="N631" s="1144"/>
      <c r="O631" s="1135" t="s">
        <v>1505</v>
      </c>
      <c r="P631" s="343">
        <v>764</v>
      </c>
      <c r="Q631" s="344" t="str">
        <f t="shared" si="52"/>
        <v/>
      </c>
      <c r="R631" s="352"/>
      <c r="S631" s="344" t="str">
        <f>IF(N631="","",IF(OR(N631="自施設で対応",N631="適切な機関に紹介"),"○","×"))</f>
        <v/>
      </c>
      <c r="T631" s="212"/>
      <c r="U631" s="1256"/>
      <c r="W631" s="82"/>
      <c r="X631" s="826"/>
    </row>
    <row r="632" spans="1:24" ht="27" customHeight="1" x14ac:dyDescent="0.15">
      <c r="A632" s="925"/>
      <c r="B632" s="935"/>
      <c r="C632" s="935"/>
      <c r="D632" s="935"/>
      <c r="E632" s="935"/>
      <c r="F632" s="182" t="s">
        <v>1421</v>
      </c>
      <c r="G632" s="1458" t="s">
        <v>1556</v>
      </c>
      <c r="H632" s="1458"/>
      <c r="I632" s="1458"/>
      <c r="J632" s="1458"/>
      <c r="K632" s="1458"/>
      <c r="L632" s="1459"/>
      <c r="M632" s="1104" t="s">
        <v>33</v>
      </c>
      <c r="N632" s="1144"/>
      <c r="O632" s="1135" t="s">
        <v>1505</v>
      </c>
      <c r="P632" s="343">
        <v>765</v>
      </c>
      <c r="Q632" s="344" t="str">
        <f t="shared" si="52"/>
        <v/>
      </c>
      <c r="R632" s="352"/>
      <c r="S632" s="344" t="str">
        <f>IF(N632="","",IF(OR(N632="自施設で対応",N632="適切な機関に紹介"),"○","×"))</f>
        <v/>
      </c>
      <c r="T632" s="212"/>
      <c r="U632" s="1256"/>
      <c r="W632" s="82"/>
      <c r="X632" s="826"/>
    </row>
    <row r="633" spans="1:24" ht="18.75" customHeight="1" thickBot="1" x14ac:dyDescent="0.2">
      <c r="A633" s="1052"/>
      <c r="B633" s="935"/>
      <c r="C633" s="955" t="s">
        <v>812</v>
      </c>
      <c r="D633" s="955"/>
      <c r="E633" s="178"/>
      <c r="F633" s="178"/>
      <c r="G633" s="178"/>
      <c r="H633" s="169"/>
      <c r="I633" s="169"/>
      <c r="J633" s="169"/>
      <c r="K633" s="169"/>
      <c r="L633" s="169"/>
      <c r="M633" s="93"/>
      <c r="N633" s="374"/>
      <c r="O633" s="94"/>
      <c r="P633" s="343">
        <v>766</v>
      </c>
      <c r="S633" s="352"/>
      <c r="T633" s="212"/>
      <c r="U633" s="1256"/>
      <c r="W633" s="82"/>
      <c r="X633" s="826"/>
    </row>
    <row r="634" spans="1:24" ht="27" customHeight="1" thickBot="1" x14ac:dyDescent="0.2">
      <c r="A634" s="925"/>
      <c r="B634" s="80"/>
      <c r="C634" s="935"/>
      <c r="D634" s="1012" t="s">
        <v>813</v>
      </c>
      <c r="E634" s="1447" t="s">
        <v>814</v>
      </c>
      <c r="F634" s="1447"/>
      <c r="G634" s="1447"/>
      <c r="H634" s="1447"/>
      <c r="I634" s="1447"/>
      <c r="J634" s="1447"/>
      <c r="K634" s="1447"/>
      <c r="L634" s="1448"/>
      <c r="M634" s="83" t="s">
        <v>815</v>
      </c>
      <c r="N634" s="7"/>
      <c r="O634" s="191" t="s">
        <v>431</v>
      </c>
      <c r="P634" s="343">
        <v>767</v>
      </c>
      <c r="Q634" s="344" t="str">
        <f t="shared" ref="Q634:Q639" si="53">IF(COUNTBLANK($W$5:$W$12)=8,"",IF($L$4="地域がん診療病院",IF(N634="","未入力あり","✔"),""))</f>
        <v/>
      </c>
      <c r="R634" s="352"/>
      <c r="S634" s="1091" t="str">
        <f>IF(N634="","",IF(N634="はい","○","×"))</f>
        <v/>
      </c>
      <c r="T634" s="212"/>
      <c r="U634" s="1256"/>
      <c r="W634" s="82"/>
    </row>
    <row r="635" spans="1:24" ht="40.5" customHeight="1" thickBot="1" x14ac:dyDescent="0.2">
      <c r="A635" s="925"/>
      <c r="B635" s="80"/>
      <c r="C635" s="935"/>
      <c r="D635" s="80" t="s">
        <v>816</v>
      </c>
      <c r="E635" s="1498" t="s">
        <v>1506</v>
      </c>
      <c r="F635" s="1499"/>
      <c r="G635" s="1499"/>
      <c r="H635" s="1499"/>
      <c r="I635" s="1499"/>
      <c r="J635" s="1499"/>
      <c r="K635" s="1499"/>
      <c r="L635" s="1500"/>
      <c r="M635" s="107" t="s">
        <v>815</v>
      </c>
      <c r="N635" s="7"/>
      <c r="O635" s="191" t="s">
        <v>431</v>
      </c>
      <c r="P635" s="343">
        <v>768</v>
      </c>
      <c r="Q635" s="344" t="str">
        <f t="shared" si="53"/>
        <v/>
      </c>
      <c r="R635" s="352"/>
      <c r="S635" s="1091" t="str">
        <f>IF(N635="","",IF(N635="はい","○","×"))</f>
        <v/>
      </c>
      <c r="T635" s="212"/>
      <c r="U635" s="1256"/>
      <c r="W635" s="82"/>
    </row>
    <row r="636" spans="1:24" ht="27" customHeight="1" thickBot="1" x14ac:dyDescent="0.2">
      <c r="A636" s="925"/>
      <c r="B636" s="80"/>
      <c r="C636" s="935"/>
      <c r="D636" s="163" t="s">
        <v>817</v>
      </c>
      <c r="E636" s="1471" t="s">
        <v>825</v>
      </c>
      <c r="F636" s="1471"/>
      <c r="G636" s="1471"/>
      <c r="H636" s="1471"/>
      <c r="I636" s="1471"/>
      <c r="J636" s="1471"/>
      <c r="K636" s="1471"/>
      <c r="L636" s="1494"/>
      <c r="M636" s="107" t="s">
        <v>815</v>
      </c>
      <c r="N636" s="7"/>
      <c r="O636" s="191" t="s">
        <v>431</v>
      </c>
      <c r="P636" s="343">
        <v>769</v>
      </c>
      <c r="Q636" s="344" t="str">
        <f t="shared" si="53"/>
        <v/>
      </c>
      <c r="R636" s="352"/>
      <c r="S636" s="1091" t="str">
        <f>IF(N636="","",IF(N636="はい","○","×"))</f>
        <v/>
      </c>
      <c r="T636" s="212"/>
      <c r="U636" s="1256"/>
      <c r="W636" s="82"/>
    </row>
    <row r="637" spans="1:24" ht="13.5" customHeight="1" thickBot="1" x14ac:dyDescent="0.2">
      <c r="A637" s="925"/>
      <c r="B637" s="80"/>
      <c r="C637" s="935"/>
      <c r="D637" s="80"/>
      <c r="E637" s="80"/>
      <c r="F637" s="911"/>
      <c r="G637" s="1011"/>
      <c r="H637" s="1039"/>
      <c r="I637" s="1039"/>
      <c r="J637" s="1039"/>
      <c r="K637" s="1039"/>
      <c r="L637" s="1115" t="s">
        <v>1507</v>
      </c>
      <c r="M637" s="832" t="s">
        <v>1517</v>
      </c>
      <c r="N637" s="327"/>
      <c r="O637" s="191" t="s">
        <v>710</v>
      </c>
      <c r="P637" s="343">
        <v>770</v>
      </c>
      <c r="Q637" s="344" t="str">
        <f t="shared" si="53"/>
        <v/>
      </c>
      <c r="R637" s="352"/>
      <c r="S637" s="344" t="str">
        <f>IF(N637="","",IF(N637&gt;=1,"○","×"))</f>
        <v/>
      </c>
      <c r="T637" s="212"/>
      <c r="U637" s="1256"/>
      <c r="W637" s="82"/>
    </row>
    <row r="638" spans="1:24" ht="13.5" customHeight="1" thickBot="1" x14ac:dyDescent="0.2">
      <c r="A638" s="925"/>
      <c r="B638" s="80"/>
      <c r="C638" s="935"/>
      <c r="D638" s="80"/>
      <c r="E638" s="80"/>
      <c r="F638" s="1120"/>
      <c r="G638" s="82"/>
      <c r="H638" s="1047"/>
      <c r="I638" s="1047"/>
      <c r="J638" s="1047"/>
      <c r="K638" s="1047"/>
      <c r="L638" s="159" t="s">
        <v>860</v>
      </c>
      <c r="M638" s="101" t="s">
        <v>42</v>
      </c>
      <c r="N638" s="327"/>
      <c r="O638" s="191" t="s">
        <v>861</v>
      </c>
      <c r="P638" s="343">
        <v>771</v>
      </c>
      <c r="Q638" s="344" t="str">
        <f t="shared" si="53"/>
        <v/>
      </c>
      <c r="R638" s="352"/>
      <c r="S638" s="352"/>
      <c r="T638" s="212"/>
      <c r="U638" s="1256"/>
      <c r="W638" s="82"/>
    </row>
    <row r="639" spans="1:24" ht="13.5" customHeight="1" thickBot="1" x14ac:dyDescent="0.2">
      <c r="A639" s="925"/>
      <c r="B639" s="80"/>
      <c r="C639" s="935"/>
      <c r="D639" s="80"/>
      <c r="E639" s="911"/>
      <c r="F639" s="1446" t="s">
        <v>818</v>
      </c>
      <c r="G639" s="1447"/>
      <c r="H639" s="1447"/>
      <c r="I639" s="1447"/>
      <c r="J639" s="1447"/>
      <c r="K639" s="1447"/>
      <c r="L639" s="1448"/>
      <c r="M639" s="83" t="s">
        <v>815</v>
      </c>
      <c r="N639" s="7"/>
      <c r="O639" s="191" t="s">
        <v>431</v>
      </c>
      <c r="P639" s="343">
        <v>772</v>
      </c>
      <c r="Q639" s="344" t="str">
        <f t="shared" si="53"/>
        <v/>
      </c>
      <c r="R639" s="352"/>
      <c r="S639" s="1091" t="str">
        <f>IF(N639="","",IF(N639="はい","○","×"))</f>
        <v/>
      </c>
      <c r="T639" s="212"/>
      <c r="U639" s="1256"/>
      <c r="W639" s="82"/>
    </row>
    <row r="640" spans="1:24" ht="13.5" customHeight="1" thickBot="1" x14ac:dyDescent="0.2">
      <c r="A640" s="925"/>
      <c r="B640" s="80"/>
      <c r="C640" s="935"/>
      <c r="D640" s="80"/>
      <c r="E640" s="911"/>
      <c r="F640" s="1478" t="s">
        <v>1773</v>
      </c>
      <c r="G640" s="1472"/>
      <c r="H640" s="1472"/>
      <c r="I640" s="1472"/>
      <c r="J640" s="1472"/>
      <c r="K640" s="1472"/>
      <c r="L640" s="1473"/>
      <c r="M640" s="393" t="s">
        <v>909</v>
      </c>
      <c r="N640" s="1295" t="s">
        <v>247</v>
      </c>
      <c r="O640" s="191"/>
      <c r="P640" s="343">
        <v>773</v>
      </c>
      <c r="Q640" s="394"/>
      <c r="R640" s="352"/>
      <c r="S640" s="352"/>
      <c r="T640" s="212"/>
      <c r="U640" s="1256"/>
      <c r="W640" s="82"/>
    </row>
    <row r="641" spans="1:23" ht="13.5" customHeight="1" thickBot="1" x14ac:dyDescent="0.2">
      <c r="A641" s="925"/>
      <c r="B641" s="80"/>
      <c r="C641" s="935"/>
      <c r="D641" s="1012" t="s">
        <v>819</v>
      </c>
      <c r="E641" s="1458" t="s">
        <v>820</v>
      </c>
      <c r="F641" s="1458"/>
      <c r="G641" s="1458"/>
      <c r="H641" s="1458"/>
      <c r="I641" s="1458"/>
      <c r="J641" s="1458"/>
      <c r="K641" s="1458"/>
      <c r="L641" s="1459"/>
      <c r="M641" s="107" t="s">
        <v>815</v>
      </c>
      <c r="N641" s="7"/>
      <c r="O641" s="191" t="s">
        <v>431</v>
      </c>
      <c r="P641" s="343">
        <v>774</v>
      </c>
      <c r="Q641" s="344" t="str">
        <f>IF(COUNTBLANK($W$5:$W$12)=8,"",IF($L$4="地域がん診療病院",IF(N641="","未入力あり","✔"),""))</f>
        <v/>
      </c>
      <c r="R641" s="352"/>
      <c r="S641" s="1091" t="str">
        <f t="shared" ref="S641:S648" si="54">IF(N641="","",IF(N641="はい","○","×"))</f>
        <v/>
      </c>
      <c r="T641" s="212"/>
      <c r="U641" s="1256"/>
      <c r="W641" s="82"/>
    </row>
    <row r="642" spans="1:23" ht="13.5" customHeight="1" thickBot="1" x14ac:dyDescent="0.2">
      <c r="A642" s="925"/>
      <c r="B642" s="80"/>
      <c r="C642" s="935"/>
      <c r="D642" s="1012" t="s">
        <v>821</v>
      </c>
      <c r="E642" s="1458" t="s">
        <v>1422</v>
      </c>
      <c r="F642" s="1458"/>
      <c r="G642" s="1458"/>
      <c r="H642" s="1458"/>
      <c r="I642" s="1458"/>
      <c r="J642" s="1458"/>
      <c r="K642" s="1458"/>
      <c r="L642" s="1459"/>
      <c r="M642" s="107" t="s">
        <v>815</v>
      </c>
      <c r="N642" s="7"/>
      <c r="O642" s="191" t="s">
        <v>431</v>
      </c>
      <c r="P642" s="343">
        <v>775</v>
      </c>
      <c r="Q642" s="344" t="str">
        <f>IF(COUNTBLANK($W$5:$W$12)=8,"",IF($L$4="地域がん診療病院",IF(N642="","未入力あり","✔"),""))</f>
        <v/>
      </c>
      <c r="R642" s="352"/>
      <c r="S642" s="1091" t="str">
        <f t="shared" si="54"/>
        <v/>
      </c>
      <c r="T642" s="212"/>
      <c r="U642" s="1256"/>
      <c r="W642" s="82"/>
    </row>
    <row r="643" spans="1:23" ht="20.25" customHeight="1" thickBot="1" x14ac:dyDescent="0.2">
      <c r="A643" s="925"/>
      <c r="B643" s="80"/>
      <c r="C643" s="935"/>
      <c r="D643" s="1012" t="s">
        <v>822</v>
      </c>
      <c r="E643" s="1458" t="s">
        <v>1423</v>
      </c>
      <c r="F643" s="1458"/>
      <c r="G643" s="1458"/>
      <c r="H643" s="1458"/>
      <c r="I643" s="1458"/>
      <c r="J643" s="1458"/>
      <c r="K643" s="1458"/>
      <c r="L643" s="1459"/>
      <c r="M643" s="83" t="s">
        <v>815</v>
      </c>
      <c r="N643" s="7"/>
      <c r="O643" s="191" t="s">
        <v>431</v>
      </c>
      <c r="P643" s="343">
        <v>776</v>
      </c>
      <c r="Q643" s="344" t="str">
        <f>IF(COUNTBLANK($W$5:$W$12)=8,"",IF($L$4="地域がん診療病院",IF(N643="","未入力あり","✔"),""))</f>
        <v/>
      </c>
      <c r="R643" s="352"/>
      <c r="S643" s="1091" t="str">
        <f t="shared" si="54"/>
        <v/>
      </c>
      <c r="T643" s="212"/>
      <c r="U643" s="1256"/>
      <c r="W643" s="82"/>
    </row>
    <row r="644" spans="1:23" ht="13.5" customHeight="1" thickBot="1" x14ac:dyDescent="0.2">
      <c r="A644" s="925"/>
      <c r="B644" s="80"/>
      <c r="C644" s="935"/>
      <c r="D644" s="1012" t="s">
        <v>823</v>
      </c>
      <c r="E644" s="1458" t="s">
        <v>1424</v>
      </c>
      <c r="F644" s="1458"/>
      <c r="G644" s="1458"/>
      <c r="H644" s="1458"/>
      <c r="I644" s="1458"/>
      <c r="J644" s="1458"/>
      <c r="K644" s="1458"/>
      <c r="L644" s="1459"/>
      <c r="M644" s="83" t="s">
        <v>1517</v>
      </c>
      <c r="N644" s="9"/>
      <c r="O644" s="105" t="s">
        <v>431</v>
      </c>
      <c r="P644" s="343">
        <v>777</v>
      </c>
      <c r="Q644" s="344" t="str">
        <f>IF(COUNTBLANK($W$5:$W$12)=8,"",IF($L$4="地域がん診療病院",IF(N644="","未入力あり","✔"),""))</f>
        <v/>
      </c>
      <c r="R644" s="352"/>
      <c r="S644" s="1091" t="str">
        <f t="shared" si="54"/>
        <v/>
      </c>
      <c r="T644" s="212"/>
      <c r="U644" s="1256"/>
      <c r="W644" s="82"/>
    </row>
    <row r="645" spans="1:23" ht="13.5" customHeight="1" thickBot="1" x14ac:dyDescent="0.2">
      <c r="A645" s="925"/>
      <c r="B645" s="80"/>
      <c r="C645" s="936"/>
      <c r="D645" s="1012" t="s">
        <v>824</v>
      </c>
      <c r="E645" s="1458" t="s">
        <v>1425</v>
      </c>
      <c r="F645" s="1458"/>
      <c r="G645" s="1458"/>
      <c r="H645" s="1458"/>
      <c r="I645" s="1458"/>
      <c r="J645" s="1458"/>
      <c r="K645" s="1458"/>
      <c r="L645" s="1459"/>
      <c r="M645" s="83" t="s">
        <v>815</v>
      </c>
      <c r="N645" s="9"/>
      <c r="O645" s="105" t="s">
        <v>431</v>
      </c>
      <c r="P645" s="343">
        <v>778</v>
      </c>
      <c r="Q645" s="344" t="str">
        <f>IF(COUNTBLANK($W$5:$W$12)=8,"",IF($L$4="地域がん診療病院",IF(N645="","未入力あり","✔"),""))</f>
        <v/>
      </c>
      <c r="R645" s="352"/>
      <c r="S645" s="1091" t="str">
        <f t="shared" si="54"/>
        <v/>
      </c>
      <c r="T645" s="212"/>
      <c r="U645" s="1256"/>
      <c r="W645" s="82"/>
    </row>
    <row r="646" spans="1:23" ht="18.75" customHeight="1" thickBot="1" x14ac:dyDescent="0.2">
      <c r="A646" s="1063"/>
      <c r="B646" s="935"/>
      <c r="C646" s="955" t="s">
        <v>1252</v>
      </c>
      <c r="D646" s="955"/>
      <c r="E646" s="178"/>
      <c r="F646" s="178"/>
      <c r="G646" s="178"/>
      <c r="H646" s="169"/>
      <c r="I646" s="169"/>
      <c r="J646" s="169"/>
      <c r="K646" s="169"/>
      <c r="L646" s="169"/>
      <c r="M646" s="93"/>
      <c r="N646" s="93"/>
      <c r="O646" s="94"/>
      <c r="P646" s="343">
        <v>779</v>
      </c>
      <c r="S646" s="352"/>
      <c r="T646" s="212"/>
      <c r="U646" s="1256"/>
      <c r="W646" s="82"/>
    </row>
    <row r="647" spans="1:23" ht="13.5" customHeight="1" thickBot="1" x14ac:dyDescent="0.2">
      <c r="A647" s="925"/>
      <c r="B647" s="80"/>
      <c r="C647" s="935"/>
      <c r="D647" s="917" t="s">
        <v>168</v>
      </c>
      <c r="E647" s="1458" t="s">
        <v>30</v>
      </c>
      <c r="F647" s="1458"/>
      <c r="G647" s="1458"/>
      <c r="H647" s="1458"/>
      <c r="I647" s="1458"/>
      <c r="J647" s="1458"/>
      <c r="K647" s="1458"/>
      <c r="L647" s="1459"/>
      <c r="M647" s="83" t="s">
        <v>123</v>
      </c>
      <c r="N647" s="7"/>
      <c r="O647" s="155" t="s">
        <v>431</v>
      </c>
      <c r="P647" s="343">
        <v>780</v>
      </c>
      <c r="Q647" s="344" t="str">
        <f t="shared" ref="Q647:Q652" si="55">IF(COUNTBLANK($W$5:$W$12)=8,"",IF($L$4="地域がん診療病院",IF(N647="","未入力あり","✔"),""))</f>
        <v/>
      </c>
      <c r="R647" s="352"/>
      <c r="S647" s="1091" t="str">
        <f t="shared" si="54"/>
        <v/>
      </c>
      <c r="T647" s="212"/>
      <c r="U647" s="1256"/>
      <c r="W647" s="82"/>
    </row>
    <row r="648" spans="1:23" ht="27" customHeight="1" thickBot="1" x14ac:dyDescent="0.2">
      <c r="A648" s="925"/>
      <c r="B648" s="80"/>
      <c r="C648" s="935"/>
      <c r="D648" s="917" t="s">
        <v>169</v>
      </c>
      <c r="E648" s="1451" t="s">
        <v>1336</v>
      </c>
      <c r="F648" s="1452"/>
      <c r="G648" s="1452"/>
      <c r="H648" s="1452"/>
      <c r="I648" s="1452"/>
      <c r="J648" s="1452"/>
      <c r="K648" s="1452"/>
      <c r="L648" s="1456"/>
      <c r="M648" s="117" t="s">
        <v>123</v>
      </c>
      <c r="N648" s="7"/>
      <c r="O648" s="155" t="s">
        <v>1337</v>
      </c>
      <c r="P648" s="343">
        <v>782</v>
      </c>
      <c r="Q648" s="344" t="str">
        <f t="shared" si="55"/>
        <v/>
      </c>
      <c r="R648" s="352"/>
      <c r="S648" s="1091" t="str">
        <f t="shared" si="54"/>
        <v/>
      </c>
      <c r="T648" s="212"/>
      <c r="U648" s="1256"/>
      <c r="W648" s="82"/>
    </row>
    <row r="649" spans="1:23" ht="14.25" customHeight="1" thickBot="1" x14ac:dyDescent="0.2">
      <c r="A649" s="925"/>
      <c r="B649" s="80"/>
      <c r="C649" s="935"/>
      <c r="D649" s="917" t="s">
        <v>817</v>
      </c>
      <c r="E649" s="1451" t="s">
        <v>862</v>
      </c>
      <c r="F649" s="1452"/>
      <c r="G649" s="1452"/>
      <c r="H649" s="1452"/>
      <c r="I649" s="1452"/>
      <c r="J649" s="1452"/>
      <c r="K649" s="1452"/>
      <c r="L649" s="1456"/>
      <c r="M649" s="101" t="s">
        <v>815</v>
      </c>
      <c r="N649" s="7"/>
      <c r="O649" s="153" t="s">
        <v>431</v>
      </c>
      <c r="P649" s="343">
        <v>784</v>
      </c>
      <c r="Q649" s="344" t="str">
        <f t="shared" si="55"/>
        <v/>
      </c>
      <c r="R649" s="352"/>
      <c r="S649" s="1091" t="str">
        <f>IF(N649="","",IF(N649="はい","○","×"))</f>
        <v/>
      </c>
      <c r="T649" s="212"/>
      <c r="U649" s="1256"/>
      <c r="W649" s="82"/>
    </row>
    <row r="650" spans="1:23" ht="24" customHeight="1" thickBot="1" x14ac:dyDescent="0.2">
      <c r="A650" s="925"/>
      <c r="B650" s="80"/>
      <c r="C650" s="935"/>
      <c r="D650" s="917" t="s">
        <v>108</v>
      </c>
      <c r="E650" s="1458" t="s">
        <v>1334</v>
      </c>
      <c r="F650" s="1447"/>
      <c r="G650" s="1447"/>
      <c r="H650" s="1447"/>
      <c r="I650" s="1447"/>
      <c r="J650" s="1447"/>
      <c r="K650" s="1447"/>
      <c r="L650" s="1448"/>
      <c r="M650" s="117" t="s">
        <v>34</v>
      </c>
      <c r="N650" s="7"/>
      <c r="O650" s="155" t="s">
        <v>432</v>
      </c>
      <c r="P650" s="343">
        <v>786</v>
      </c>
      <c r="Q650" s="344" t="str">
        <f t="shared" si="55"/>
        <v/>
      </c>
      <c r="R650" s="352"/>
      <c r="S650" s="1091" t="str">
        <f>IF(N650="","",IF(N650="はい","○","×"))</f>
        <v/>
      </c>
      <c r="T650" s="212"/>
      <c r="U650" s="1256"/>
      <c r="W650" s="82"/>
    </row>
    <row r="651" spans="1:23" ht="30" customHeight="1" thickBot="1" x14ac:dyDescent="0.2">
      <c r="A651" s="925"/>
      <c r="B651" s="80"/>
      <c r="C651" s="935"/>
      <c r="D651" s="918"/>
      <c r="E651" s="911"/>
      <c r="F651" s="1446" t="s">
        <v>1508</v>
      </c>
      <c r="G651" s="1447"/>
      <c r="H651" s="1447"/>
      <c r="I651" s="1447"/>
      <c r="J651" s="1447"/>
      <c r="K651" s="1447"/>
      <c r="L651" s="1448"/>
      <c r="M651" s="1138" t="str">
        <f>IF(N650="はい","A",(IF(N650="いいえ","-","A／-")))</f>
        <v>A／-</v>
      </c>
      <c r="N651" s="7"/>
      <c r="O651" s="190" t="s">
        <v>1303</v>
      </c>
      <c r="P651" s="343">
        <v>787</v>
      </c>
      <c r="Q651" s="344" t="str">
        <f t="shared" si="55"/>
        <v/>
      </c>
      <c r="R651" s="352"/>
      <c r="S651" s="1091" t="str">
        <f>IF(AND(M651="A",N651="はい"),"○",IF(AND(M651="A",N651&lt;&gt;""),"×",""))</f>
        <v/>
      </c>
      <c r="T651" s="212"/>
      <c r="U651" s="1256"/>
      <c r="W651" s="82"/>
    </row>
    <row r="652" spans="1:23" ht="24" customHeight="1" thickBot="1" x14ac:dyDescent="0.2">
      <c r="A652" s="925"/>
      <c r="B652" s="80"/>
      <c r="C652" s="935"/>
      <c r="D652" s="919"/>
      <c r="E652" s="912"/>
      <c r="F652" s="1446" t="s">
        <v>1822</v>
      </c>
      <c r="G652" s="1447"/>
      <c r="H652" s="1447"/>
      <c r="I652" s="1447"/>
      <c r="J652" s="1447"/>
      <c r="K652" s="1447"/>
      <c r="L652" s="1448"/>
      <c r="M652" s="104" t="s">
        <v>809</v>
      </c>
      <c r="N652" s="327"/>
      <c r="O652" s="356" t="s">
        <v>318</v>
      </c>
      <c r="P652" s="343">
        <v>788</v>
      </c>
      <c r="Q652" s="344" t="str">
        <f t="shared" si="55"/>
        <v/>
      </c>
      <c r="R652" s="352"/>
      <c r="S652" s="352"/>
      <c r="T652" s="212"/>
      <c r="U652" s="1256"/>
      <c r="W652" s="82"/>
    </row>
    <row r="653" spans="1:23" ht="20.25" customHeight="1" thickBot="1" x14ac:dyDescent="0.2">
      <c r="A653" s="1052"/>
      <c r="B653" s="1066" t="s">
        <v>1253</v>
      </c>
      <c r="C653" s="979"/>
      <c r="D653" s="979"/>
      <c r="E653" s="1064"/>
      <c r="F653" s="1064"/>
      <c r="G653" s="1064"/>
      <c r="H653" s="1065"/>
      <c r="I653" s="1065"/>
      <c r="J653" s="1065"/>
      <c r="K653" s="1065"/>
      <c r="L653" s="1065"/>
      <c r="M653" s="91"/>
      <c r="N653" s="413"/>
      <c r="O653" s="92"/>
      <c r="P653" s="343">
        <v>789</v>
      </c>
      <c r="S653" s="352"/>
      <c r="T653" s="212"/>
      <c r="U653" s="1256"/>
      <c r="W653" s="82"/>
    </row>
    <row r="654" spans="1:23" ht="39.75" customHeight="1" thickBot="1" x14ac:dyDescent="0.2">
      <c r="A654" s="925"/>
      <c r="B654" s="80"/>
      <c r="C654" s="1035" t="s">
        <v>826</v>
      </c>
      <c r="D654" s="1458" t="s">
        <v>1509</v>
      </c>
      <c r="E654" s="1447"/>
      <c r="F654" s="1447"/>
      <c r="G654" s="1447"/>
      <c r="H654" s="1447"/>
      <c r="I654" s="1447"/>
      <c r="J654" s="1447"/>
      <c r="K654" s="1447"/>
      <c r="L654" s="1448"/>
      <c r="M654" s="193" t="s">
        <v>827</v>
      </c>
      <c r="N654" s="7"/>
      <c r="O654" s="153" t="s">
        <v>431</v>
      </c>
      <c r="P654" s="343">
        <v>790</v>
      </c>
      <c r="Q654" s="344" t="str">
        <f>IF(COUNTBLANK($W$5:$W$12)=8,"",IF($L$4="地域がん診療病院",IF(N654="","未入力あり","✔"),""))</f>
        <v/>
      </c>
      <c r="R654" s="352"/>
      <c r="S654" s="1091" t="str">
        <f>IF(N654="","",IF(N654="はい","○","×"))</f>
        <v/>
      </c>
      <c r="T654" s="212"/>
      <c r="U654" s="1256"/>
      <c r="W654" s="82"/>
    </row>
    <row r="655" spans="1:23" ht="24" customHeight="1" thickBot="1" x14ac:dyDescent="0.2">
      <c r="A655" s="925"/>
      <c r="B655" s="80"/>
      <c r="C655" s="919"/>
      <c r="D655" s="912"/>
      <c r="E655" s="1446" t="s">
        <v>1776</v>
      </c>
      <c r="F655" s="1447"/>
      <c r="G655" s="1447"/>
      <c r="H655" s="1447"/>
      <c r="I655" s="1447"/>
      <c r="J655" s="1447"/>
      <c r="K655" s="1447"/>
      <c r="L655" s="1448"/>
      <c r="M655" s="104" t="s">
        <v>42</v>
      </c>
      <c r="N655" s="1295" t="s">
        <v>183</v>
      </c>
      <c r="O655" s="153"/>
      <c r="P655" s="343">
        <v>791</v>
      </c>
      <c r="S655" s="352"/>
      <c r="T655" s="212"/>
      <c r="U655" s="1256"/>
      <c r="W655" s="82"/>
    </row>
    <row r="656" spans="1:23" ht="24" customHeight="1" thickBot="1" x14ac:dyDescent="0.2">
      <c r="A656" s="925"/>
      <c r="B656" s="80"/>
      <c r="C656" s="1035" t="s">
        <v>114</v>
      </c>
      <c r="D656" s="1451" t="s">
        <v>1484</v>
      </c>
      <c r="E656" s="1451"/>
      <c r="F656" s="1451"/>
      <c r="G656" s="1451"/>
      <c r="H656" s="1451"/>
      <c r="I656" s="1451"/>
      <c r="J656" s="1451"/>
      <c r="K656" s="1451"/>
      <c r="L656" s="1474"/>
      <c r="M656" s="195" t="s">
        <v>827</v>
      </c>
      <c r="N656" s="7"/>
      <c r="O656" s="356" t="s">
        <v>431</v>
      </c>
      <c r="P656" s="343">
        <v>792</v>
      </c>
      <c r="Q656" s="344" t="str">
        <f>IF(COUNTBLANK($W$5:$W$12)=8,"",IF($L$4="地域がん診療病院",IF(N656="","未入力あり","✔"),""))</f>
        <v/>
      </c>
      <c r="R656" s="352"/>
      <c r="S656" s="1091" t="str">
        <f>IF(N656="","",IF(N656="はい","○","×"))</f>
        <v/>
      </c>
      <c r="T656" s="212"/>
      <c r="U656" s="1256"/>
      <c r="W656" s="82"/>
    </row>
    <row r="657" spans="1:23" ht="11.25" customHeight="1" thickBot="1" x14ac:dyDescent="0.2">
      <c r="A657" s="1063"/>
      <c r="B657" s="980" t="s">
        <v>1254</v>
      </c>
      <c r="C657" s="980"/>
      <c r="D657" s="980"/>
      <c r="E657" s="180"/>
      <c r="F657" s="180"/>
      <c r="G657" s="180"/>
      <c r="H657" s="167"/>
      <c r="I657" s="167"/>
      <c r="J657" s="167"/>
      <c r="K657" s="167"/>
      <c r="L657" s="167"/>
      <c r="M657" s="91"/>
      <c r="N657" s="413"/>
      <c r="O657" s="92"/>
      <c r="P657" s="343">
        <v>794</v>
      </c>
      <c r="S657" s="352"/>
      <c r="T657" s="212"/>
      <c r="U657" s="1256"/>
      <c r="W657" s="82"/>
    </row>
    <row r="658" spans="1:23" ht="27" customHeight="1" thickBot="1" x14ac:dyDescent="0.2">
      <c r="A658" s="925"/>
      <c r="B658" s="80"/>
      <c r="C658" s="1035" t="s">
        <v>826</v>
      </c>
      <c r="D658" s="1458" t="s">
        <v>1510</v>
      </c>
      <c r="E658" s="1447"/>
      <c r="F658" s="1447"/>
      <c r="G658" s="1447"/>
      <c r="H658" s="1447"/>
      <c r="I658" s="1447"/>
      <c r="J658" s="1447"/>
      <c r="K658" s="1447"/>
      <c r="L658" s="1448"/>
      <c r="M658" s="117" t="s">
        <v>827</v>
      </c>
      <c r="N658" s="7"/>
      <c r="O658" s="390" t="s">
        <v>431</v>
      </c>
      <c r="P658" s="343">
        <v>795</v>
      </c>
      <c r="Q658" s="344" t="str">
        <f>IF(COUNTBLANK($W$5:$W$12)=8,"",IF($L$4="地域がん診療病院",IF(N658="","未入力あり","✔"),""))</f>
        <v/>
      </c>
      <c r="R658" s="352"/>
      <c r="S658" s="1091" t="str">
        <f>IF(N658="","",IF(N658="はい","○","×"))</f>
        <v/>
      </c>
      <c r="T658" s="212"/>
      <c r="U658" s="1256"/>
      <c r="W658" s="82"/>
    </row>
    <row r="659" spans="1:23" ht="13.5" customHeight="1" thickBot="1" x14ac:dyDescent="0.2">
      <c r="A659" s="925"/>
      <c r="B659" s="80"/>
      <c r="C659" s="1035" t="s">
        <v>1426</v>
      </c>
      <c r="D659" s="1458" t="s">
        <v>835</v>
      </c>
      <c r="E659" s="1458"/>
      <c r="F659" s="1458"/>
      <c r="G659" s="1458"/>
      <c r="H659" s="1447"/>
      <c r="I659" s="1447"/>
      <c r="J659" s="1447"/>
      <c r="K659" s="1447"/>
      <c r="L659" s="1448"/>
      <c r="M659" s="117" t="s">
        <v>827</v>
      </c>
      <c r="N659" s="7"/>
      <c r="O659" s="790" t="s">
        <v>431</v>
      </c>
      <c r="P659" s="343">
        <v>796</v>
      </c>
      <c r="Q659" s="344" t="str">
        <f>IF(COUNTBLANK($W$5:$W$12)=8,"",IF($L$4="地域がん診療病院",IF(N659="","未入力あり","✔"),""))</f>
        <v/>
      </c>
      <c r="R659" s="352"/>
      <c r="S659" s="1091" t="str">
        <f>IF(N659="","",IF(N659="はい","○","×"))</f>
        <v/>
      </c>
      <c r="T659" s="212"/>
      <c r="U659" s="1256"/>
      <c r="W659" s="82"/>
    </row>
    <row r="660" spans="1:23" ht="13.5" customHeight="1" thickBot="1" x14ac:dyDescent="0.2">
      <c r="A660" s="925"/>
      <c r="B660" s="911"/>
      <c r="C660" s="919"/>
      <c r="D660" s="90"/>
      <c r="E660" s="1446" t="s">
        <v>836</v>
      </c>
      <c r="F660" s="1447"/>
      <c r="G660" s="1447"/>
      <c r="H660" s="1447"/>
      <c r="I660" s="1447"/>
      <c r="J660" s="1447"/>
      <c r="K660" s="1447"/>
      <c r="L660" s="1448"/>
      <c r="M660" s="117" t="s">
        <v>34</v>
      </c>
      <c r="N660" s="7"/>
      <c r="O660" s="790" t="s">
        <v>431</v>
      </c>
      <c r="P660" s="343">
        <v>797</v>
      </c>
      <c r="Q660" s="344" t="str">
        <f>IF(COUNTBLANK($W$5:$W$12)=8,"",IF($L$4="地域がん診療病院",IF(N660="","未入力あり","✔"),""))</f>
        <v/>
      </c>
      <c r="R660" s="352"/>
      <c r="S660" s="1091" t="str">
        <f>IF(N660="","",IF(N660="はい","○","×"))</f>
        <v/>
      </c>
      <c r="T660" s="212"/>
      <c r="U660" s="1256"/>
      <c r="W660" s="82"/>
    </row>
    <row r="661" spans="1:23" ht="13.5" customHeight="1" thickBot="1" x14ac:dyDescent="0.2">
      <c r="A661" s="925"/>
      <c r="B661" s="80"/>
      <c r="C661" s="1037" t="s">
        <v>115</v>
      </c>
      <c r="D661" s="1476" t="s">
        <v>830</v>
      </c>
      <c r="E661" s="1476"/>
      <c r="F661" s="1476"/>
      <c r="G661" s="1476"/>
      <c r="H661" s="1476"/>
      <c r="I661" s="1476"/>
      <c r="J661" s="1476"/>
      <c r="K661" s="1476"/>
      <c r="L661" s="1477"/>
      <c r="M661" s="117" t="s">
        <v>827</v>
      </c>
      <c r="N661" s="7"/>
      <c r="O661" s="790" t="s">
        <v>431</v>
      </c>
      <c r="P661" s="343">
        <v>798</v>
      </c>
      <c r="Q661" s="344" t="str">
        <f>IF(COUNTBLANK($W$5:$W$12)=8,"",IF($L$4="地域がん診療病院",IF(N661="","未入力あり","✔"),""))</f>
        <v/>
      </c>
      <c r="R661" s="352"/>
      <c r="S661" s="1091" t="str">
        <f>IF(N661="","",IF(N661="はい","○","×"))</f>
        <v/>
      </c>
      <c r="T661" s="212"/>
      <c r="U661" s="1256"/>
      <c r="W661" s="82"/>
    </row>
    <row r="662" spans="1:23" ht="13.5" customHeight="1" thickBot="1" x14ac:dyDescent="0.2">
      <c r="A662" s="925"/>
      <c r="B662" s="80"/>
      <c r="C662" s="1036" t="s">
        <v>1427</v>
      </c>
      <c r="D662" s="1471" t="s">
        <v>1343</v>
      </c>
      <c r="E662" s="1472"/>
      <c r="F662" s="1472"/>
      <c r="G662" s="1472"/>
      <c r="H662" s="1472"/>
      <c r="I662" s="1472"/>
      <c r="J662" s="1472"/>
      <c r="K662" s="1472"/>
      <c r="L662" s="1473"/>
      <c r="M662" s="83" t="s">
        <v>831</v>
      </c>
      <c r="N662" s="7"/>
      <c r="O662" s="353" t="s">
        <v>431</v>
      </c>
      <c r="P662" s="343">
        <v>799</v>
      </c>
      <c r="Q662" s="344" t="str">
        <f>IF(COUNTBLANK($W$5:$W$12)=8,"",IF($L$4="地域がん診療病院",IF(N662="","未入力あり","✔"),""))</f>
        <v/>
      </c>
      <c r="R662" s="352"/>
      <c r="S662" s="1091" t="str">
        <f>IF(N662="","",IF(N662="はい","○","×"))</f>
        <v/>
      </c>
      <c r="T662" s="212"/>
      <c r="U662" s="1256"/>
      <c r="W662" s="82"/>
    </row>
    <row r="663" spans="1:23" ht="13.5" customHeight="1" thickBot="1" x14ac:dyDescent="0.2">
      <c r="A663" s="925"/>
      <c r="B663" s="911"/>
      <c r="C663" s="919"/>
      <c r="D663" s="912"/>
      <c r="E663" s="1446" t="s">
        <v>1775</v>
      </c>
      <c r="F663" s="1447"/>
      <c r="G663" s="1447"/>
      <c r="H663" s="1447"/>
      <c r="I663" s="1447"/>
      <c r="J663" s="1447"/>
      <c r="K663" s="1447"/>
      <c r="L663" s="1448"/>
      <c r="M663" s="104" t="s">
        <v>1258</v>
      </c>
      <c r="N663" s="1295" t="s">
        <v>184</v>
      </c>
      <c r="O663" s="353"/>
      <c r="P663" s="343">
        <v>800</v>
      </c>
      <c r="Q663" s="394"/>
      <c r="R663" s="352"/>
      <c r="S663" s="352"/>
      <c r="T663" s="212"/>
      <c r="U663" s="1256"/>
      <c r="W663" s="82"/>
    </row>
    <row r="664" spans="1:23" ht="13.5" customHeight="1" thickBot="1" x14ac:dyDescent="0.2">
      <c r="A664" s="925"/>
      <c r="B664" s="80"/>
      <c r="C664" s="1035" t="s">
        <v>1428</v>
      </c>
      <c r="D664" s="1458" t="s">
        <v>719</v>
      </c>
      <c r="E664" s="1458"/>
      <c r="F664" s="1458"/>
      <c r="G664" s="1458"/>
      <c r="H664" s="1458"/>
      <c r="I664" s="1458"/>
      <c r="J664" s="1458"/>
      <c r="K664" s="1458"/>
      <c r="L664" s="1459"/>
      <c r="M664" s="104" t="s">
        <v>828</v>
      </c>
      <c r="N664" s="7"/>
      <c r="O664" s="353" t="s">
        <v>431</v>
      </c>
      <c r="P664" s="343">
        <v>801</v>
      </c>
      <c r="Q664" s="344" t="str">
        <f>IF(COUNTBLANK($W$5:$W$12)=8,"",IF($L$4="地域がん診療病院",IF(N664="","未入力あり","✔"),""))</f>
        <v/>
      </c>
      <c r="R664" s="352"/>
      <c r="S664" s="352"/>
      <c r="T664" s="212"/>
      <c r="U664" s="1256"/>
      <c r="W664" s="82"/>
    </row>
    <row r="665" spans="1:23" ht="25.5" customHeight="1" thickBot="1" x14ac:dyDescent="0.2">
      <c r="A665" s="925"/>
      <c r="B665" s="911"/>
      <c r="C665" s="918"/>
      <c r="D665" s="1470" t="s">
        <v>1551</v>
      </c>
      <c r="E665" s="1452"/>
      <c r="F665" s="1452"/>
      <c r="G665" s="1452"/>
      <c r="H665" s="1452"/>
      <c r="I665" s="1452"/>
      <c r="J665" s="1452"/>
      <c r="K665" s="1452"/>
      <c r="L665" s="1456"/>
      <c r="M665" s="104"/>
      <c r="N665" s="112"/>
      <c r="O665" s="113"/>
      <c r="P665" s="343">
        <v>802</v>
      </c>
      <c r="Q665" s="394"/>
      <c r="R665" s="352"/>
      <c r="S665" s="352"/>
      <c r="T665" s="212"/>
      <c r="U665" s="1256"/>
      <c r="W665" s="82"/>
    </row>
    <row r="666" spans="1:23" ht="25.5" customHeight="1" thickBot="1" x14ac:dyDescent="0.2">
      <c r="A666" s="925"/>
      <c r="B666" s="911"/>
      <c r="C666" s="935"/>
      <c r="D666" s="935"/>
      <c r="E666" s="1012" t="s">
        <v>829</v>
      </c>
      <c r="F666" s="1458" t="s">
        <v>832</v>
      </c>
      <c r="G666" s="1458"/>
      <c r="H666" s="1458"/>
      <c r="I666" s="1458"/>
      <c r="J666" s="1458"/>
      <c r="K666" s="1458"/>
      <c r="L666" s="1459"/>
      <c r="M666" s="1132" t="str">
        <f>IF(N664="はい","A",(IF(N664="いいえ","-","A／-")))</f>
        <v>A／-</v>
      </c>
      <c r="N666" s="7"/>
      <c r="O666" s="353" t="s">
        <v>1448</v>
      </c>
      <c r="P666" s="343">
        <v>803</v>
      </c>
      <c r="Q666" s="344" t="str">
        <f>IF(COUNTBLANK($W$5:$W$12)=8,"",IF($L$4="地域がん診療病院",IF(N666="","未入力あり","✔"),""))</f>
        <v/>
      </c>
      <c r="R666" s="352"/>
      <c r="S666" s="1091" t="str">
        <f>IF(AND(M666="A",N666="はい"),"○",IF(AND(M666="A",N666&lt;&gt;""),"×",""))</f>
        <v/>
      </c>
      <c r="T666" s="212"/>
      <c r="U666" s="1256"/>
      <c r="W666" s="82"/>
    </row>
    <row r="667" spans="1:23" ht="27" customHeight="1" thickBot="1" x14ac:dyDescent="0.2">
      <c r="A667" s="925"/>
      <c r="B667" s="911"/>
      <c r="C667" s="935"/>
      <c r="D667" s="911"/>
      <c r="E667" s="1012" t="s">
        <v>833</v>
      </c>
      <c r="F667" s="1458" t="s">
        <v>1429</v>
      </c>
      <c r="G667" s="1458"/>
      <c r="H667" s="1458"/>
      <c r="I667" s="1458"/>
      <c r="J667" s="1458"/>
      <c r="K667" s="1458"/>
      <c r="L667" s="1459"/>
      <c r="M667" s="1132" t="str">
        <f>IF(N664="はい","A",(IF(N664="いいえ","-","A／-")))</f>
        <v>A／-</v>
      </c>
      <c r="N667" s="7"/>
      <c r="O667" s="353" t="s">
        <v>1448</v>
      </c>
      <c r="P667" s="343">
        <v>804</v>
      </c>
      <c r="Q667" s="344" t="str">
        <f>IF(COUNTBLANK($W$5:$W$12)=8,"",IF($L$4="地域がん診療病院",IF(N667="","未入力あり","✔"),""))</f>
        <v/>
      </c>
      <c r="R667" s="352"/>
      <c r="S667" s="1091" t="str">
        <f>IF(AND(M667="A",N667="はい"),"○",IF(AND(M667="A",N667&lt;&gt;""),"×",""))</f>
        <v/>
      </c>
      <c r="T667" s="212"/>
      <c r="U667" s="1256"/>
      <c r="W667" s="82"/>
    </row>
    <row r="668" spans="1:23" ht="13.5" customHeight="1" thickBot="1" x14ac:dyDescent="0.2">
      <c r="A668" s="925"/>
      <c r="B668" s="911"/>
      <c r="C668" s="936"/>
      <c r="D668" s="912"/>
      <c r="E668" s="1012" t="s">
        <v>107</v>
      </c>
      <c r="F668" s="1447" t="s">
        <v>1430</v>
      </c>
      <c r="G668" s="1447"/>
      <c r="H668" s="1447"/>
      <c r="I668" s="1447"/>
      <c r="J668" s="1447"/>
      <c r="K668" s="1447"/>
      <c r="L668" s="1448"/>
      <c r="M668" s="1132" t="str">
        <f>IF(N664="はい","A",(IF(N664="いいえ","-","A／-")))</f>
        <v>A／-</v>
      </c>
      <c r="N668" s="7"/>
      <c r="O668" s="353" t="s">
        <v>1448</v>
      </c>
      <c r="P668" s="343">
        <v>805</v>
      </c>
      <c r="Q668" s="344" t="str">
        <f>IF(COUNTBLANK($W$5:$W$12)=8,"",IF($L$4="地域がん診療病院",IF(N668="","未入力あり","✔"),""))</f>
        <v/>
      </c>
      <c r="R668" s="352"/>
      <c r="S668" s="1091" t="str">
        <f>IF(AND(M668="A",N668="はい"),"○",IF(AND(M668="A",N668&lt;&gt;""),"×",""))</f>
        <v/>
      </c>
      <c r="T668" s="212"/>
      <c r="U668" s="1256"/>
      <c r="W668" s="82"/>
    </row>
    <row r="669" spans="1:23" ht="13.5" customHeight="1" thickBot="1" x14ac:dyDescent="0.2">
      <c r="A669" s="925"/>
      <c r="B669" s="80"/>
      <c r="C669" s="1036" t="s">
        <v>1431</v>
      </c>
      <c r="D669" s="1471" t="s">
        <v>834</v>
      </c>
      <c r="E669" s="1472"/>
      <c r="F669" s="1472"/>
      <c r="G669" s="1472"/>
      <c r="H669" s="1472"/>
      <c r="I669" s="1472"/>
      <c r="J669" s="1472"/>
      <c r="K669" s="1472"/>
      <c r="L669" s="1473"/>
      <c r="M669" s="83" t="s">
        <v>33</v>
      </c>
      <c r="N669" s="7"/>
      <c r="O669" s="353" t="s">
        <v>431</v>
      </c>
      <c r="P669" s="343">
        <v>806</v>
      </c>
      <c r="Q669" s="344" t="str">
        <f>IF(COUNTBLANK($W$5:$W$12)=8,"",IF($L$4="地域がん診療病院",IF(N669="","未入力あり","✔"),""))</f>
        <v/>
      </c>
      <c r="R669" s="352"/>
      <c r="S669" s="1091" t="str">
        <f>IF(N669="","",IF(N669="はい","○","×"))</f>
        <v/>
      </c>
      <c r="T669" s="212"/>
      <c r="U669" s="1256"/>
      <c r="W669" s="82"/>
    </row>
    <row r="670" spans="1:23" ht="18.75" customHeight="1" x14ac:dyDescent="0.15">
      <c r="T670" s="89"/>
      <c r="W670" s="82"/>
    </row>
    <row r="671" spans="1:23" ht="18.75" customHeight="1" x14ac:dyDescent="0.15">
      <c r="T671" s="89"/>
      <c r="W671" s="82"/>
    </row>
    <row r="672" spans="1:23" ht="18.75" customHeight="1" x14ac:dyDescent="0.15">
      <c r="T672" s="89"/>
      <c r="W672" s="82"/>
    </row>
    <row r="673" spans="20:23" ht="18.75" customHeight="1" x14ac:dyDescent="0.15">
      <c r="T673" s="89"/>
      <c r="W673" s="82"/>
    </row>
    <row r="674" spans="20:23" ht="18.75" customHeight="1" x14ac:dyDescent="0.15">
      <c r="T674" s="89"/>
      <c r="W674" s="82"/>
    </row>
    <row r="675" spans="20:23" ht="18.75" customHeight="1" x14ac:dyDescent="0.15">
      <c r="T675" s="89"/>
      <c r="W675" s="82"/>
    </row>
  </sheetData>
  <sheetProtection formatCells="0" formatColumns="0" formatRows="0" insertHyperlinks="0"/>
  <dataConsolidate/>
  <mergeCells count="543">
    <mergeCell ref="Q15:Q19"/>
    <mergeCell ref="G83:L83"/>
    <mergeCell ref="F84:L84"/>
    <mergeCell ref="G85:L85"/>
    <mergeCell ref="G95:L95"/>
    <mergeCell ref="F94:L94"/>
    <mergeCell ref="F91:L91"/>
    <mergeCell ref="F92:L92"/>
    <mergeCell ref="F93:L93"/>
    <mergeCell ref="G88:L88"/>
    <mergeCell ref="G89:L89"/>
    <mergeCell ref="G90:L90"/>
    <mergeCell ref="G82:L82"/>
    <mergeCell ref="H16:L16"/>
    <mergeCell ref="G36:L36"/>
    <mergeCell ref="G37:L37"/>
    <mergeCell ref="F39:L39"/>
    <mergeCell ref="G79:L79"/>
    <mergeCell ref="G23:L23"/>
    <mergeCell ref="F24:L24"/>
    <mergeCell ref="G25:L25"/>
    <mergeCell ref="N64:O64"/>
    <mergeCell ref="C4:H4"/>
    <mergeCell ref="C5:H5"/>
    <mergeCell ref="C6:H6"/>
    <mergeCell ref="C8:H8"/>
    <mergeCell ref="C7:H7"/>
    <mergeCell ref="C9:H9"/>
    <mergeCell ref="C10:H11"/>
    <mergeCell ref="H80:L80"/>
    <mergeCell ref="F22:L22"/>
    <mergeCell ref="J10:J11"/>
    <mergeCell ref="F71:L71"/>
    <mergeCell ref="F72:L72"/>
    <mergeCell ref="F26:L26"/>
    <mergeCell ref="G27:L27"/>
    <mergeCell ref="F28:L28"/>
    <mergeCell ref="G29:L29"/>
    <mergeCell ref="G30:L30"/>
    <mergeCell ref="F31:L31"/>
    <mergeCell ref="F32:L32"/>
    <mergeCell ref="F33:L33"/>
    <mergeCell ref="L2:O2"/>
    <mergeCell ref="L4:O4"/>
    <mergeCell ref="F38:L38"/>
    <mergeCell ref="F40:L40"/>
    <mergeCell ref="F73:L73"/>
    <mergeCell ref="F75:L75"/>
    <mergeCell ref="F76:L76"/>
    <mergeCell ref="G78:L78"/>
    <mergeCell ref="C12:H12"/>
    <mergeCell ref="C13:H13"/>
    <mergeCell ref="F68:L68"/>
    <mergeCell ref="G67:L67"/>
    <mergeCell ref="F66:L66"/>
    <mergeCell ref="G34:L34"/>
    <mergeCell ref="G59:L59"/>
    <mergeCell ref="G64:L64"/>
    <mergeCell ref="G60:L60"/>
    <mergeCell ref="F61:L61"/>
    <mergeCell ref="F53:L53"/>
    <mergeCell ref="F54:L54"/>
    <mergeCell ref="F41:L41"/>
    <mergeCell ref="F42:L42"/>
    <mergeCell ref="N46:O46"/>
    <mergeCell ref="C14:H14"/>
    <mergeCell ref="G134:L134"/>
    <mergeCell ref="E298:L298"/>
    <mergeCell ref="D250:L250"/>
    <mergeCell ref="D251:L251"/>
    <mergeCell ref="E273:L273"/>
    <mergeCell ref="E252:L252"/>
    <mergeCell ref="F135:L135"/>
    <mergeCell ref="G205:L205"/>
    <mergeCell ref="D253:L253"/>
    <mergeCell ref="D254:L254"/>
    <mergeCell ref="G142:L142"/>
    <mergeCell ref="F143:L143"/>
    <mergeCell ref="F141:L141"/>
    <mergeCell ref="G144:L144"/>
    <mergeCell ref="F284:L284"/>
    <mergeCell ref="F285:L285"/>
    <mergeCell ref="H271:L271"/>
    <mergeCell ref="F287:L287"/>
    <mergeCell ref="F288:L288"/>
    <mergeCell ref="F289:L289"/>
    <mergeCell ref="F152:L152"/>
    <mergeCell ref="F145:L145"/>
    <mergeCell ref="G200:L200"/>
    <mergeCell ref="G140:L140"/>
    <mergeCell ref="F121:L121"/>
    <mergeCell ref="F124:L124"/>
    <mergeCell ref="G123:L123"/>
    <mergeCell ref="G146:L146"/>
    <mergeCell ref="F132:L132"/>
    <mergeCell ref="F514:L514"/>
    <mergeCell ref="F539:L539"/>
    <mergeCell ref="F550:L550"/>
    <mergeCell ref="G540:L540"/>
    <mergeCell ref="F541:L541"/>
    <mergeCell ref="F279:L279"/>
    <mergeCell ref="E262:L262"/>
    <mergeCell ref="E264:L264"/>
    <mergeCell ref="D255:L255"/>
    <mergeCell ref="D259:L259"/>
    <mergeCell ref="F299:L299"/>
    <mergeCell ref="F526:L526"/>
    <mergeCell ref="F527:L527"/>
    <mergeCell ref="G528:L528"/>
    <mergeCell ref="F515:L515"/>
    <mergeCell ref="E272:L272"/>
    <mergeCell ref="E296:L296"/>
    <mergeCell ref="F283:L283"/>
    <mergeCell ref="F190:L190"/>
    <mergeCell ref="S17:S19"/>
    <mergeCell ref="F590:L590"/>
    <mergeCell ref="E570:L570"/>
    <mergeCell ref="E571:L571"/>
    <mergeCell ref="E572:L572"/>
    <mergeCell ref="F573:L573"/>
    <mergeCell ref="F576:L576"/>
    <mergeCell ref="E575:L575"/>
    <mergeCell ref="H122:L122"/>
    <mergeCell ref="G561:L561"/>
    <mergeCell ref="F546:L546"/>
    <mergeCell ref="F547:L547"/>
    <mergeCell ref="G548:L548"/>
    <mergeCell ref="F549:L549"/>
    <mergeCell ref="F110:L110"/>
    <mergeCell ref="E579:L579"/>
    <mergeCell ref="F543:L543"/>
    <mergeCell ref="F516:L516"/>
    <mergeCell ref="F137:L137"/>
    <mergeCell ref="G138:L138"/>
    <mergeCell ref="F139:L139"/>
    <mergeCell ref="F147:L147"/>
    <mergeCell ref="F149:L149"/>
    <mergeCell ref="G136:L136"/>
    <mergeCell ref="E655:L655"/>
    <mergeCell ref="D656:L656"/>
    <mergeCell ref="G627:L627"/>
    <mergeCell ref="D659:L659"/>
    <mergeCell ref="F651:L651"/>
    <mergeCell ref="F652:L652"/>
    <mergeCell ref="D654:L654"/>
    <mergeCell ref="D669:L669"/>
    <mergeCell ref="F667:L667"/>
    <mergeCell ref="F668:L668"/>
    <mergeCell ref="D665:L665"/>
    <mergeCell ref="F666:L666"/>
    <mergeCell ref="E660:L660"/>
    <mergeCell ref="D664:L664"/>
    <mergeCell ref="D658:L658"/>
    <mergeCell ref="D661:L661"/>
    <mergeCell ref="D662:L662"/>
    <mergeCell ref="E663:L663"/>
    <mergeCell ref="E649:L649"/>
    <mergeCell ref="F607:L607"/>
    <mergeCell ref="E650:L650"/>
    <mergeCell ref="F639:L639"/>
    <mergeCell ref="F640:L640"/>
    <mergeCell ref="E599:L599"/>
    <mergeCell ref="G609:L609"/>
    <mergeCell ref="G608:L608"/>
    <mergeCell ref="G44:L44"/>
    <mergeCell ref="G45:L45"/>
    <mergeCell ref="G46:L46"/>
    <mergeCell ref="G50:L50"/>
    <mergeCell ref="G51:L51"/>
    <mergeCell ref="G52:L52"/>
    <mergeCell ref="G62:L62"/>
    <mergeCell ref="G63:L63"/>
    <mergeCell ref="F77:L77"/>
    <mergeCell ref="F56:L56"/>
    <mergeCell ref="F99:L99"/>
    <mergeCell ref="G100:L100"/>
    <mergeCell ref="F606:L606"/>
    <mergeCell ref="F161:L161"/>
    <mergeCell ref="G128:L128"/>
    <mergeCell ref="G130:L130"/>
    <mergeCell ref="F117:L117"/>
    <mergeCell ref="E597:L597"/>
    <mergeCell ref="F587:L587"/>
    <mergeCell ref="E586:L586"/>
    <mergeCell ref="F160:L160"/>
    <mergeCell ref="F153:L153"/>
    <mergeCell ref="G154:L154"/>
    <mergeCell ref="E181:L181"/>
    <mergeCell ref="E180:L180"/>
    <mergeCell ref="D241:L241"/>
    <mergeCell ref="E242:L242"/>
    <mergeCell ref="E303:L303"/>
    <mergeCell ref="E304:L304"/>
    <mergeCell ref="F280:L280"/>
    <mergeCell ref="F281:L281"/>
    <mergeCell ref="E297:L297"/>
    <mergeCell ref="F591:G592"/>
    <mergeCell ref="F593:L593"/>
    <mergeCell ref="E594:L594"/>
    <mergeCell ref="F562:L562"/>
    <mergeCell ref="F563:L563"/>
    <mergeCell ref="F564:L564"/>
    <mergeCell ref="F577:L577"/>
    <mergeCell ref="F282:L282"/>
    <mergeCell ref="F294:L294"/>
    <mergeCell ref="F559:L559"/>
    <mergeCell ref="G553:L553"/>
    <mergeCell ref="F556:L556"/>
    <mergeCell ref="F529:L529"/>
    <mergeCell ref="F530:L530"/>
    <mergeCell ref="F552:L552"/>
    <mergeCell ref="F517:L517"/>
    <mergeCell ref="G519:L519"/>
    <mergeCell ref="H534:L534"/>
    <mergeCell ref="H535:L535"/>
    <mergeCell ref="C524:L524"/>
    <mergeCell ref="F518:L518"/>
    <mergeCell ref="G542:L542"/>
    <mergeCell ref="G545:L545"/>
    <mergeCell ref="F551:L551"/>
    <mergeCell ref="G532:L532"/>
    <mergeCell ref="F536:L536"/>
    <mergeCell ref="F538:L538"/>
    <mergeCell ref="H533:L533"/>
    <mergeCell ref="H544:L544"/>
    <mergeCell ref="F558:L558"/>
    <mergeCell ref="G557:L557"/>
    <mergeCell ref="F513:L513"/>
    <mergeCell ref="E354:L354"/>
    <mergeCell ref="E355:L355"/>
    <mergeCell ref="E356:L356"/>
    <mergeCell ref="E357:L357"/>
    <mergeCell ref="B359:L359"/>
    <mergeCell ref="E380:L380"/>
    <mergeCell ref="E381:L381"/>
    <mergeCell ref="D370:L370"/>
    <mergeCell ref="D371:L371"/>
    <mergeCell ref="E372:L372"/>
    <mergeCell ref="E375:L375"/>
    <mergeCell ref="E373:L373"/>
    <mergeCell ref="E374:L374"/>
    <mergeCell ref="E376:L376"/>
    <mergeCell ref="E377:L377"/>
    <mergeCell ref="E378:L378"/>
    <mergeCell ref="E379:L379"/>
    <mergeCell ref="D392:L392"/>
    <mergeCell ref="E393:L393"/>
    <mergeCell ref="E395:L395"/>
    <mergeCell ref="D384:L384"/>
    <mergeCell ref="E385:L385"/>
    <mergeCell ref="D386:L386"/>
    <mergeCell ref="E268:L268"/>
    <mergeCell ref="H507:L507"/>
    <mergeCell ref="G511:L511"/>
    <mergeCell ref="F521:L521"/>
    <mergeCell ref="G269:L269"/>
    <mergeCell ref="F292:L292"/>
    <mergeCell ref="F286:L286"/>
    <mergeCell ref="E275:L275"/>
    <mergeCell ref="D339:L339"/>
    <mergeCell ref="D340:L340"/>
    <mergeCell ref="D348:L348"/>
    <mergeCell ref="E353:L353"/>
    <mergeCell ref="D350:L350"/>
    <mergeCell ref="E344:L344"/>
    <mergeCell ref="G345:L345"/>
    <mergeCell ref="G346:L346"/>
    <mergeCell ref="G347:L347"/>
    <mergeCell ref="E342:L342"/>
    <mergeCell ref="D343:L343"/>
    <mergeCell ref="D341:L341"/>
    <mergeCell ref="F313:L313"/>
    <mergeCell ref="E396:L396"/>
    <mergeCell ref="F397:L397"/>
    <mergeCell ref="D383:L383"/>
    <mergeCell ref="E191:L191"/>
    <mergeCell ref="H621:L621"/>
    <mergeCell ref="G624:L624"/>
    <mergeCell ref="E647:L647"/>
    <mergeCell ref="E635:L635"/>
    <mergeCell ref="E636:L636"/>
    <mergeCell ref="E648:L648"/>
    <mergeCell ref="G628:L628"/>
    <mergeCell ref="G629:L629"/>
    <mergeCell ref="G625:L625"/>
    <mergeCell ref="G626:L626"/>
    <mergeCell ref="E641:L641"/>
    <mergeCell ref="G630:L630"/>
    <mergeCell ref="G631:L631"/>
    <mergeCell ref="G632:L632"/>
    <mergeCell ref="E634:L634"/>
    <mergeCell ref="G622:L622"/>
    <mergeCell ref="G623:L623"/>
    <mergeCell ref="E642:L642"/>
    <mergeCell ref="E643:L643"/>
    <mergeCell ref="E644:L644"/>
    <mergeCell ref="E645:L645"/>
    <mergeCell ref="E614:L614"/>
    <mergeCell ref="G620:L620"/>
    <mergeCell ref="G619:L619"/>
    <mergeCell ref="G618:L618"/>
    <mergeCell ref="G617:L617"/>
    <mergeCell ref="H610:L610"/>
    <mergeCell ref="F611:L611"/>
    <mergeCell ref="F612:L612"/>
    <mergeCell ref="F613:L613"/>
    <mergeCell ref="G616:L616"/>
    <mergeCell ref="G615:L615"/>
    <mergeCell ref="F603:L603"/>
    <mergeCell ref="F600:L600"/>
    <mergeCell ref="E600:E602"/>
    <mergeCell ref="N63:O63"/>
    <mergeCell ref="N352:O352"/>
    <mergeCell ref="N439:O439"/>
    <mergeCell ref="N475:O475"/>
    <mergeCell ref="F126:L126"/>
    <mergeCell ref="N52:O52"/>
    <mergeCell ref="F127:L127"/>
    <mergeCell ref="G96:L96"/>
    <mergeCell ref="G97:L97"/>
    <mergeCell ref="F103:L103"/>
    <mergeCell ref="F104:L104"/>
    <mergeCell ref="F105:L105"/>
    <mergeCell ref="F101:L101"/>
    <mergeCell ref="F102:L102"/>
    <mergeCell ref="F106:L106"/>
    <mergeCell ref="F107:L107"/>
    <mergeCell ref="G108:L108"/>
    <mergeCell ref="F112:L112"/>
    <mergeCell ref="G125:L125"/>
    <mergeCell ref="G81:L81"/>
    <mergeCell ref="F70:L70"/>
    <mergeCell ref="F119:L119"/>
    <mergeCell ref="D114:L114"/>
    <mergeCell ref="F120:L120"/>
    <mergeCell ref="F43:L43"/>
    <mergeCell ref="F47:L47"/>
    <mergeCell ref="G57:L57"/>
    <mergeCell ref="F58:L58"/>
    <mergeCell ref="G35:L35"/>
    <mergeCell ref="F49:L49"/>
    <mergeCell ref="G65:L65"/>
    <mergeCell ref="F86:L86"/>
    <mergeCell ref="F87:L87"/>
    <mergeCell ref="G111:L111"/>
    <mergeCell ref="E116:L116"/>
    <mergeCell ref="F118:L118"/>
    <mergeCell ref="E245:L245"/>
    <mergeCell ref="E248:L248"/>
    <mergeCell ref="G314:L314"/>
    <mergeCell ref="E316:L316"/>
    <mergeCell ref="F315:L315"/>
    <mergeCell ref="E310:L310"/>
    <mergeCell ref="F278:L278"/>
    <mergeCell ref="F277:L277"/>
    <mergeCell ref="D276:L276"/>
    <mergeCell ref="E305:L305"/>
    <mergeCell ref="E306:L306"/>
    <mergeCell ref="E307:L307"/>
    <mergeCell ref="E308:L308"/>
    <mergeCell ref="F263:L263"/>
    <mergeCell ref="G270:L270"/>
    <mergeCell ref="F290:L290"/>
    <mergeCell ref="F291:L291"/>
    <mergeCell ref="F293:L293"/>
    <mergeCell ref="E301:L301"/>
    <mergeCell ref="E302:L302"/>
    <mergeCell ref="E260:L260"/>
    <mergeCell ref="F265:L265"/>
    <mergeCell ref="F266:L266"/>
    <mergeCell ref="E267:L267"/>
    <mergeCell ref="G164:L164"/>
    <mergeCell ref="F187:L187"/>
    <mergeCell ref="F188:L188"/>
    <mergeCell ref="F189:L189"/>
    <mergeCell ref="F162:L162"/>
    <mergeCell ref="F166:L166"/>
    <mergeCell ref="F167:L167"/>
    <mergeCell ref="E169:L169"/>
    <mergeCell ref="F186:L186"/>
    <mergeCell ref="F171:L171"/>
    <mergeCell ref="F163:L163"/>
    <mergeCell ref="E173:L173"/>
    <mergeCell ref="E174:L174"/>
    <mergeCell ref="F199:L199"/>
    <mergeCell ref="E179:L179"/>
    <mergeCell ref="F165:L165"/>
    <mergeCell ref="F156:L156"/>
    <mergeCell ref="F157:L157"/>
    <mergeCell ref="E249:L249"/>
    <mergeCell ref="E185:L185"/>
    <mergeCell ref="F182:L182"/>
    <mergeCell ref="D361:L361"/>
    <mergeCell ref="D360:L360"/>
    <mergeCell ref="E274:L274"/>
    <mergeCell ref="E329:L329"/>
    <mergeCell ref="F330:L330"/>
    <mergeCell ref="F317:L317"/>
    <mergeCell ref="E318:L318"/>
    <mergeCell ref="E320:L320"/>
    <mergeCell ref="F321:L321"/>
    <mergeCell ref="F322:L322"/>
    <mergeCell ref="D324:L324"/>
    <mergeCell ref="E319:L319"/>
    <mergeCell ref="E328:L328"/>
    <mergeCell ref="E327:L327"/>
    <mergeCell ref="D326:L326"/>
    <mergeCell ref="F300:L300"/>
    <mergeCell ref="D388:L388"/>
    <mergeCell ref="D389:L389"/>
    <mergeCell ref="E391:L391"/>
    <mergeCell ref="E398:L398"/>
    <mergeCell ref="E399:L399"/>
    <mergeCell ref="E400:L400"/>
    <mergeCell ref="E401:L401"/>
    <mergeCell ref="E402:L402"/>
    <mergeCell ref="E403:L403"/>
    <mergeCell ref="F394:L394"/>
    <mergeCell ref="F404:L404"/>
    <mergeCell ref="F405:L405"/>
    <mergeCell ref="F415:L415"/>
    <mergeCell ref="G416:L416"/>
    <mergeCell ref="D418:L418"/>
    <mergeCell ref="C420:L420"/>
    <mergeCell ref="D422:L422"/>
    <mergeCell ref="E406:L406"/>
    <mergeCell ref="F407:L407"/>
    <mergeCell ref="G408:L408"/>
    <mergeCell ref="G409:L409"/>
    <mergeCell ref="F410:L410"/>
    <mergeCell ref="G411:L411"/>
    <mergeCell ref="F412:L412"/>
    <mergeCell ref="G413:L413"/>
    <mergeCell ref="F414:L414"/>
    <mergeCell ref="C438:L438"/>
    <mergeCell ref="D439:L439"/>
    <mergeCell ref="D440:L440"/>
    <mergeCell ref="C441:L441"/>
    <mergeCell ref="D423:L423"/>
    <mergeCell ref="E424:L424"/>
    <mergeCell ref="D426:L426"/>
    <mergeCell ref="E427:L427"/>
    <mergeCell ref="D428:L428"/>
    <mergeCell ref="D429:L429"/>
    <mergeCell ref="F430:L430"/>
    <mergeCell ref="F431:L431"/>
    <mergeCell ref="F432:L432"/>
    <mergeCell ref="E335:L335"/>
    <mergeCell ref="D336:L336"/>
    <mergeCell ref="E362:L362"/>
    <mergeCell ref="F470:L470"/>
    <mergeCell ref="F471:L471"/>
    <mergeCell ref="F487:L487"/>
    <mergeCell ref="F472:L472"/>
    <mergeCell ref="G473:L473"/>
    <mergeCell ref="F477:L477"/>
    <mergeCell ref="F478:L478"/>
    <mergeCell ref="G479:L479"/>
    <mergeCell ref="E481:L481"/>
    <mergeCell ref="F483:L483"/>
    <mergeCell ref="F484:L484"/>
    <mergeCell ref="G474:L474"/>
    <mergeCell ref="G475:L475"/>
    <mergeCell ref="G461:L461"/>
    <mergeCell ref="F462:L462"/>
    <mergeCell ref="F463:L463"/>
    <mergeCell ref="G464:L464"/>
    <mergeCell ref="G466:L466"/>
    <mergeCell ref="C442:L442"/>
    <mergeCell ref="D443:L443"/>
    <mergeCell ref="F449:L449"/>
    <mergeCell ref="D364:L364"/>
    <mergeCell ref="B366:M366"/>
    <mergeCell ref="D368:L368"/>
    <mergeCell ref="D369:L369"/>
    <mergeCell ref="F488:L488"/>
    <mergeCell ref="G467:L467"/>
    <mergeCell ref="H465:L465"/>
    <mergeCell ref="F468:L468"/>
    <mergeCell ref="F469:L469"/>
    <mergeCell ref="F453:L453"/>
    <mergeCell ref="G454:L454"/>
    <mergeCell ref="F455:L455"/>
    <mergeCell ref="G456:L456"/>
    <mergeCell ref="F457:L457"/>
    <mergeCell ref="G458:L458"/>
    <mergeCell ref="G459:L459"/>
    <mergeCell ref="C444:L444"/>
    <mergeCell ref="F460:L460"/>
    <mergeCell ref="F450:L450"/>
    <mergeCell ref="G451:L451"/>
    <mergeCell ref="G452:L452"/>
    <mergeCell ref="D433:L433"/>
    <mergeCell ref="B435:L435"/>
    <mergeCell ref="C436:L436"/>
    <mergeCell ref="G602:L602"/>
    <mergeCell ref="F601:F602"/>
    <mergeCell ref="F175:L175"/>
    <mergeCell ref="F176:L176"/>
    <mergeCell ref="F177:L177"/>
    <mergeCell ref="F178:L178"/>
    <mergeCell ref="E175:E178"/>
    <mergeCell ref="E565:L565"/>
    <mergeCell ref="E566:E569"/>
    <mergeCell ref="F566:L566"/>
    <mergeCell ref="F567:L567"/>
    <mergeCell ref="F568:L568"/>
    <mergeCell ref="F569:L569"/>
    <mergeCell ref="F311:L311"/>
    <mergeCell ref="G312:L312"/>
    <mergeCell ref="F598:L598"/>
    <mergeCell ref="F522:L522"/>
    <mergeCell ref="F512:L512"/>
    <mergeCell ref="F503:L503"/>
    <mergeCell ref="F504:L504"/>
    <mergeCell ref="F505:L505"/>
    <mergeCell ref="E331:L331"/>
    <mergeCell ref="E332:L332"/>
    <mergeCell ref="D334:L334"/>
    <mergeCell ref="G129:L129"/>
    <mergeCell ref="F170:L170"/>
    <mergeCell ref="G601:L601"/>
    <mergeCell ref="D338:L338"/>
    <mergeCell ref="N325:O325"/>
    <mergeCell ref="D325:L325"/>
    <mergeCell ref="G506:L506"/>
    <mergeCell ref="F510:L510"/>
    <mergeCell ref="F497:L497"/>
    <mergeCell ref="F498:L498"/>
    <mergeCell ref="G499:L499"/>
    <mergeCell ref="G500:L500"/>
    <mergeCell ref="G501:L501"/>
    <mergeCell ref="F502:L502"/>
    <mergeCell ref="G489:L489"/>
    <mergeCell ref="G490:L490"/>
    <mergeCell ref="G492:L492"/>
    <mergeCell ref="G493:L493"/>
    <mergeCell ref="G494:L494"/>
    <mergeCell ref="H491:L491"/>
    <mergeCell ref="F495:L495"/>
    <mergeCell ref="G496:L496"/>
    <mergeCell ref="F486:L486"/>
    <mergeCell ref="D363:L363"/>
  </mergeCells>
  <phoneticPr fontId="4"/>
  <conditionalFormatting sqref="Q20 Q48:R48 Q52:R52 Q74:R74 Q109:R109 Q309:R309 Q382:R382 Q416:R417 Q555:R555 Q653:R653 Q670:R1048576 Q461:R461 Q256:R256 Q295:R295 Q323:R323 Q604:R605 Q55:R55 Q63:R64 Q69:R69 Q96:R96 Q113:R115 Q98:R98 Q397:R397 Q403:R403 Q406:R406 Q419:R419 Q482:R482 Q507:R509 Q578:R578 Q222:R228 AB200:AB241 Q22:R23 Q1:R1 Q26:R27 Q88:R92 Q117:R119 Q298:R300 Q77:R86 Q101:R102 Q512:R513 Q435:R450 Q452:R456 Q477:R480 Q489:R498 Q615:R633 Q636:R639 R4 Q3:R3 R2 Q5:R14 Q15 Q172:R174 Q570:R574 Q268:R268 Q607:R607 T20:T32 Q176:R192 Q657:R662 Q421:R426 Q336:R341 Q330:R330 Q258:R261 Q599:R601 Q585:R596 Q540:R553 Q523:R538 Q464:R474 Q387:R394 Q332:R333 Q264:R266 Q241:R249 Q158:R168 Q153:R155 Q143:R151 Q128:R140 Q121:R126 Q33:R42 Q359:R379">
    <cfRule type="cellIs" dxfId="442" priority="1894" stopIfTrue="1" operator="equal">
      <formula>"未入力あり"</formula>
    </cfRule>
  </conditionalFormatting>
  <conditionalFormatting sqref="Q15">
    <cfRule type="cellIs" dxfId="441" priority="1896" stopIfTrue="1" operator="equal">
      <formula>"↓　このシートには未入力があります。「未入力あり」の行を確認してください。"</formula>
    </cfRule>
    <cfRule type="cellIs" dxfId="440" priority="1897" stopIfTrue="1" operator="equal">
      <formula>"様式4（全般事項）の「１．推薦区分」を選択してください"</formula>
    </cfRule>
  </conditionalFormatting>
  <conditionalFormatting sqref="L4">
    <cfRule type="containsText" dxfId="439" priority="1879" stopIfTrue="1" operator="containsText" text="様式4（全般事項）の「１．推薦区分」を選択してください">
      <formula>NOT(ISERROR(SEARCH("様式4（全般事項）の「１．推薦区分」を選択してください",L4)))</formula>
    </cfRule>
  </conditionalFormatting>
  <conditionalFormatting sqref="Q633:R633">
    <cfRule type="cellIs" dxfId="438" priority="1154" stopIfTrue="1" operator="equal">
      <formula>"未入力あり"</formula>
    </cfRule>
  </conditionalFormatting>
  <conditionalFormatting sqref="Q28:R28">
    <cfRule type="cellIs" dxfId="437" priority="1144" stopIfTrue="1" operator="equal">
      <formula>"未入力あり"</formula>
    </cfRule>
  </conditionalFormatting>
  <conditionalFormatting sqref="Q476:R476">
    <cfRule type="cellIs" dxfId="436" priority="957" stopIfTrue="1" operator="equal">
      <formula>"未入力あり"</formula>
    </cfRule>
  </conditionalFormatting>
  <conditionalFormatting sqref="Q475:R475">
    <cfRule type="cellIs" dxfId="435" priority="960" stopIfTrue="1" operator="equal">
      <formula>"未入力あり"</formula>
    </cfRule>
  </conditionalFormatting>
  <conditionalFormatting sqref="Q485:R485">
    <cfRule type="cellIs" dxfId="434" priority="954" stopIfTrue="1" operator="equal">
      <formula>"未入力あり"</formula>
    </cfRule>
  </conditionalFormatting>
  <conditionalFormatting sqref="Q100:R100">
    <cfRule type="cellIs" dxfId="433" priority="973" stopIfTrue="1" operator="equal">
      <formula>"未入力あり"</formula>
    </cfRule>
  </conditionalFormatting>
  <conditionalFormatting sqref="Q488:R488">
    <cfRule type="cellIs" dxfId="432" priority="952" stopIfTrue="1" operator="equal">
      <formula>"未入力あり"</formula>
    </cfRule>
  </conditionalFormatting>
  <conditionalFormatting sqref="Q451:R451">
    <cfRule type="cellIs" dxfId="431" priority="970" stopIfTrue="1" operator="equal">
      <formula>"未入力あり"</formula>
    </cfRule>
  </conditionalFormatting>
  <conditionalFormatting sqref="Q457:R457">
    <cfRule type="cellIs" dxfId="430" priority="969" stopIfTrue="1" operator="equal">
      <formula>"未入力あり"</formula>
    </cfRule>
  </conditionalFormatting>
  <conditionalFormatting sqref="Q511:R511">
    <cfRule type="cellIs" dxfId="429" priority="941" stopIfTrue="1" operator="equal">
      <formula>"未入力あり"</formula>
    </cfRule>
  </conditionalFormatting>
  <conditionalFormatting sqref="Q87:R87">
    <cfRule type="cellIs" dxfId="428" priority="982" stopIfTrue="1" operator="equal">
      <formula>"未入力あり"</formula>
    </cfRule>
  </conditionalFormatting>
  <conditionalFormatting sqref="Q276:R276">
    <cfRule type="cellIs" dxfId="427" priority="1058" stopIfTrue="1" operator="equal">
      <formula>"未入力あり"</formula>
    </cfRule>
  </conditionalFormatting>
  <conditionalFormatting sqref="Q335:R335">
    <cfRule type="cellIs" dxfId="426" priority="1036" stopIfTrue="1" operator="equal">
      <formula>"未入力あり"</formula>
    </cfRule>
  </conditionalFormatting>
  <conditionalFormatting sqref="Q342:R342">
    <cfRule type="cellIs" dxfId="425" priority="1033" stopIfTrue="1" operator="equal">
      <formula>"未入力あり"</formula>
    </cfRule>
  </conditionalFormatting>
  <conditionalFormatting sqref="Q344:R344">
    <cfRule type="cellIs" dxfId="424" priority="1031" stopIfTrue="1" operator="equal">
      <formula>"未入力あり"</formula>
    </cfRule>
  </conditionalFormatting>
  <conditionalFormatting sqref="Q349:R349">
    <cfRule type="cellIs" dxfId="423" priority="1027" stopIfTrue="1" operator="equal">
      <formula>"未入力あり"</formula>
    </cfRule>
  </conditionalFormatting>
  <conditionalFormatting sqref="Q352:R352">
    <cfRule type="cellIs" dxfId="422" priority="1026" stopIfTrue="1" operator="equal">
      <formula>"未入力あり"</formula>
    </cfRule>
  </conditionalFormatting>
  <conditionalFormatting sqref="Q350:R350">
    <cfRule type="cellIs" dxfId="421" priority="1025" stopIfTrue="1" operator="equal">
      <formula>"未入力あり"</formula>
    </cfRule>
  </conditionalFormatting>
  <conditionalFormatting sqref="Q358:R358">
    <cfRule type="cellIs" dxfId="420" priority="1016" stopIfTrue="1" operator="equal">
      <formula>"未入力あり"</formula>
    </cfRule>
  </conditionalFormatting>
  <conditionalFormatting sqref="Q434:R434">
    <cfRule type="cellIs" dxfId="419" priority="1000" stopIfTrue="1" operator="equal">
      <formula>"未入力あり"</formula>
    </cfRule>
  </conditionalFormatting>
  <conditionalFormatting sqref="Q32:R32">
    <cfRule type="cellIs" dxfId="418" priority="831" stopIfTrue="1" operator="equal">
      <formula>"未入力あり"</formula>
    </cfRule>
  </conditionalFormatting>
  <conditionalFormatting sqref="Q29:R31">
    <cfRule type="cellIs" dxfId="417" priority="832" stopIfTrue="1" operator="equal">
      <formula>"未入力あり"</formula>
    </cfRule>
  </conditionalFormatting>
  <conditionalFormatting sqref="Q47:R47">
    <cfRule type="cellIs" dxfId="416" priority="829" stopIfTrue="1" operator="equal">
      <formula>"未入力あり"</formula>
    </cfRule>
  </conditionalFormatting>
  <conditionalFormatting sqref="Q49:R51">
    <cfRule type="cellIs" dxfId="415" priority="828" stopIfTrue="1" operator="equal">
      <formula>"未入力あり"</formula>
    </cfRule>
  </conditionalFormatting>
  <conditionalFormatting sqref="Q99:R99">
    <cfRule type="cellIs" dxfId="414" priority="799" stopIfTrue="1" operator="equal">
      <formula>"未入力あり"</formula>
    </cfRule>
  </conditionalFormatting>
  <conditionalFormatting sqref="Q602:R602">
    <cfRule type="cellIs" dxfId="413" priority="899" stopIfTrue="1" operator="equal">
      <formula>"未入力あり"</formula>
    </cfRule>
  </conditionalFormatting>
  <conditionalFormatting sqref="Q554:R554">
    <cfRule type="cellIs" dxfId="412" priority="912" stopIfTrue="1" operator="equal">
      <formula>"未入力あり"</formula>
    </cfRule>
  </conditionalFormatting>
  <conditionalFormatting sqref="Q520:R520">
    <cfRule type="cellIs" dxfId="411" priority="933" stopIfTrue="1" operator="equal">
      <formula>"未入力あり"</formula>
    </cfRule>
  </conditionalFormatting>
  <conditionalFormatting sqref="Q646:R646">
    <cfRule type="cellIs" dxfId="410" priority="885" stopIfTrue="1" operator="equal">
      <formula>"未入力あり"</formula>
    </cfRule>
  </conditionalFormatting>
  <conditionalFormatting sqref="Q614:R614">
    <cfRule type="cellIs" dxfId="409" priority="889" stopIfTrue="1" operator="equal">
      <formula>"未入力あり"</formula>
    </cfRule>
  </conditionalFormatting>
  <conditionalFormatting sqref="Q655:R655">
    <cfRule type="cellIs" dxfId="408" priority="870" stopIfTrue="1" operator="equal">
      <formula>"未入力あり"</formula>
    </cfRule>
  </conditionalFormatting>
  <conditionalFormatting sqref="Q665:R665">
    <cfRule type="cellIs" dxfId="407" priority="865" stopIfTrue="1" operator="equal">
      <formula>"未入力あり"</formula>
    </cfRule>
  </conditionalFormatting>
  <conditionalFormatting sqref="Q663:R663">
    <cfRule type="cellIs" dxfId="406" priority="867" stopIfTrue="1" operator="equal">
      <formula>"未入力あり"</formula>
    </cfRule>
  </conditionalFormatting>
  <conditionalFormatting sqref="Q271:R275">
    <cfRule type="cellIs" dxfId="405" priority="756" stopIfTrue="1" operator="equal">
      <formula>"未入力あり"</formula>
    </cfRule>
  </conditionalFormatting>
  <conditionalFormatting sqref="Q427:R427">
    <cfRule type="cellIs" dxfId="404" priority="856" stopIfTrue="1" operator="equal">
      <formula>"未入力あり"</formula>
    </cfRule>
  </conditionalFormatting>
  <conditionalFormatting sqref="Q53:R54">
    <cfRule type="cellIs" dxfId="403" priority="827" stopIfTrue="1" operator="equal">
      <formula>"未入力あり"</formula>
    </cfRule>
  </conditionalFormatting>
  <conditionalFormatting sqref="Q65:R68">
    <cfRule type="cellIs" dxfId="402" priority="825" stopIfTrue="1" operator="equal">
      <formula>"未入力あり"</formula>
    </cfRule>
  </conditionalFormatting>
  <conditionalFormatting sqref="Q70:R72">
    <cfRule type="cellIs" dxfId="401" priority="824" stopIfTrue="1" operator="equal">
      <formula>"未入力あり"</formula>
    </cfRule>
  </conditionalFormatting>
  <conditionalFormatting sqref="Q152:R152">
    <cfRule type="cellIs" dxfId="400" priority="840" stopIfTrue="1" operator="equal">
      <formula>"未入力あり"</formula>
    </cfRule>
  </conditionalFormatting>
  <conditionalFormatting sqref="Q24:R24">
    <cfRule type="cellIs" dxfId="399" priority="835" stopIfTrue="1" operator="equal">
      <formula>"未入力あり"</formula>
    </cfRule>
  </conditionalFormatting>
  <conditionalFormatting sqref="Q25:R25">
    <cfRule type="cellIs" dxfId="398" priority="834" stopIfTrue="1" operator="equal">
      <formula>"未入力あり"</formula>
    </cfRule>
  </conditionalFormatting>
  <conditionalFormatting sqref="Q56:R62">
    <cfRule type="cellIs" dxfId="397" priority="826" stopIfTrue="1" operator="equal">
      <formula>"未入力あり"</formula>
    </cfRule>
  </conditionalFormatting>
  <conditionalFormatting sqref="Q73:R73">
    <cfRule type="cellIs" dxfId="396" priority="823" stopIfTrue="1" operator="equal">
      <formula>"未入力あり"</formula>
    </cfRule>
  </conditionalFormatting>
  <conditionalFormatting sqref="Q75:R76">
    <cfRule type="cellIs" dxfId="395" priority="822" stopIfTrue="1" operator="equal">
      <formula>"未入力あり"</formula>
    </cfRule>
  </conditionalFormatting>
  <conditionalFormatting sqref="Q640:R640">
    <cfRule type="cellIs" dxfId="394" priority="673" stopIfTrue="1" operator="equal">
      <formula>"未入力あり"</formula>
    </cfRule>
  </conditionalFormatting>
  <conditionalFormatting sqref="Q97:R97">
    <cfRule type="cellIs" dxfId="393" priority="800" stopIfTrue="1" operator="equal">
      <formula>"未入力あり"</formula>
    </cfRule>
  </conditionalFormatting>
  <conditionalFormatting sqref="Q93:R95">
    <cfRule type="cellIs" dxfId="392" priority="801" stopIfTrue="1" operator="equal">
      <formula>"未入力あり"</formula>
    </cfRule>
  </conditionalFormatting>
  <conditionalFormatting sqref="Q103:R105">
    <cfRule type="cellIs" dxfId="391" priority="797" stopIfTrue="1" operator="equal">
      <formula>"未入力あり"</formula>
    </cfRule>
  </conditionalFormatting>
  <conditionalFormatting sqref="Q106:R108">
    <cfRule type="cellIs" dxfId="390" priority="796" stopIfTrue="1" operator="equal">
      <formula>"未入力あり"</formula>
    </cfRule>
  </conditionalFormatting>
  <conditionalFormatting sqref="Q110:R110">
    <cfRule type="cellIs" dxfId="389" priority="795" stopIfTrue="1" operator="equal">
      <formula>"未入力あり"</formula>
    </cfRule>
  </conditionalFormatting>
  <conditionalFormatting sqref="Q111:R111">
    <cfRule type="cellIs" dxfId="388" priority="794" stopIfTrue="1" operator="equal">
      <formula>"未入力あり"</formula>
    </cfRule>
  </conditionalFormatting>
  <conditionalFormatting sqref="Q112:R112">
    <cfRule type="cellIs" dxfId="387" priority="793" stopIfTrue="1" operator="equal">
      <formula>"未入力あり"</formula>
    </cfRule>
  </conditionalFormatting>
  <conditionalFormatting sqref="Q120:R120">
    <cfRule type="cellIs" dxfId="386" priority="791" stopIfTrue="1" operator="equal">
      <formula>"未入力あり"</formula>
    </cfRule>
  </conditionalFormatting>
  <conditionalFormatting sqref="Q141:R142">
    <cfRule type="cellIs" dxfId="385" priority="784" stopIfTrue="1" operator="equal">
      <formula>"未入力あり"</formula>
    </cfRule>
  </conditionalFormatting>
  <conditionalFormatting sqref="Q156:R157">
    <cfRule type="cellIs" dxfId="384" priority="778" stopIfTrue="1" operator="equal">
      <formula>"未入力あり"</formula>
    </cfRule>
  </conditionalFormatting>
  <conditionalFormatting sqref="Q169:R171">
    <cfRule type="cellIs" dxfId="383" priority="776" stopIfTrue="1" operator="equal">
      <formula>"未入力あり"</formula>
    </cfRule>
  </conditionalFormatting>
  <conditionalFormatting sqref="Q197:R198">
    <cfRule type="cellIs" dxfId="382" priority="773" stopIfTrue="1" operator="equal">
      <formula>"未入力あり"</formula>
    </cfRule>
  </conditionalFormatting>
  <conditionalFormatting sqref="Q200:R203">
    <cfRule type="cellIs" dxfId="381" priority="772" stopIfTrue="1" operator="equal">
      <formula>"未入力あり"</formula>
    </cfRule>
  </conditionalFormatting>
  <conditionalFormatting sqref="Q205:R207">
    <cfRule type="cellIs" dxfId="380" priority="771" stopIfTrue="1" operator="equal">
      <formula>"未入力あり"</formula>
    </cfRule>
  </conditionalFormatting>
  <conditionalFormatting sqref="Q209:R212">
    <cfRule type="cellIs" dxfId="379" priority="770" stopIfTrue="1" operator="equal">
      <formula>"未入力あり"</formula>
    </cfRule>
  </conditionalFormatting>
  <conditionalFormatting sqref="Q214:R218">
    <cfRule type="cellIs" dxfId="378" priority="769" stopIfTrue="1" operator="equal">
      <formula>"未入力あり"</formula>
    </cfRule>
  </conditionalFormatting>
  <conditionalFormatting sqref="Q231:R235">
    <cfRule type="cellIs" dxfId="377" priority="767" stopIfTrue="1" operator="equal">
      <formula>"未入力あり"</formula>
    </cfRule>
  </conditionalFormatting>
  <conditionalFormatting sqref="Q237:R239">
    <cfRule type="cellIs" dxfId="376" priority="766" stopIfTrue="1" operator="equal">
      <formula>"未入力あり"</formula>
    </cfRule>
  </conditionalFormatting>
  <conditionalFormatting sqref="Q250:R252">
    <cfRule type="cellIs" dxfId="375" priority="764" stopIfTrue="1" operator="equal">
      <formula>"未入力あり"</formula>
    </cfRule>
  </conditionalFormatting>
  <conditionalFormatting sqref="Q253:R255">
    <cfRule type="cellIs" dxfId="374" priority="763" stopIfTrue="1" operator="equal">
      <formula>"未入力あり"</formula>
    </cfRule>
  </conditionalFormatting>
  <conditionalFormatting sqref="Q262:R263">
    <cfRule type="cellIs" dxfId="373" priority="761" stopIfTrue="1" operator="equal">
      <formula>"未入力あり"</formula>
    </cfRule>
  </conditionalFormatting>
  <conditionalFormatting sqref="Q267:R267">
    <cfRule type="cellIs" dxfId="372" priority="758" stopIfTrue="1" operator="equal">
      <formula>"未入力あり"</formula>
    </cfRule>
  </conditionalFormatting>
  <conditionalFormatting sqref="Q269:R270">
    <cfRule type="cellIs" dxfId="371" priority="757" stopIfTrue="1" operator="equal">
      <formula>"未入力あり"</formula>
    </cfRule>
  </conditionalFormatting>
  <conditionalFormatting sqref="Q277:R290">
    <cfRule type="cellIs" dxfId="370" priority="755" stopIfTrue="1" operator="equal">
      <formula>"未入力あり"</formula>
    </cfRule>
  </conditionalFormatting>
  <conditionalFormatting sqref="Q296:R297">
    <cfRule type="cellIs" dxfId="369" priority="754" stopIfTrue="1" operator="equal">
      <formula>"未入力あり"</formula>
    </cfRule>
  </conditionalFormatting>
  <conditionalFormatting sqref="Q301:R305">
    <cfRule type="cellIs" dxfId="368" priority="752" stopIfTrue="1" operator="equal">
      <formula>"未入力あり"</formula>
    </cfRule>
  </conditionalFormatting>
  <conditionalFormatting sqref="Q310:R310">
    <cfRule type="cellIs" dxfId="367" priority="751" stopIfTrue="1" operator="equal">
      <formula>"未入力あり"</formula>
    </cfRule>
  </conditionalFormatting>
  <conditionalFormatting sqref="Q313:R313">
    <cfRule type="cellIs" dxfId="366" priority="750" stopIfTrue="1" operator="equal">
      <formula>"未入力あり"</formula>
    </cfRule>
  </conditionalFormatting>
  <conditionalFormatting sqref="Q314:R314">
    <cfRule type="cellIs" dxfId="365" priority="749" stopIfTrue="1" operator="equal">
      <formula>"未入力あり"</formula>
    </cfRule>
  </conditionalFormatting>
  <conditionalFormatting sqref="Q315:R315">
    <cfRule type="cellIs" dxfId="364" priority="748" stopIfTrue="1" operator="equal">
      <formula>"未入力あり"</formula>
    </cfRule>
  </conditionalFormatting>
  <conditionalFormatting sqref="Q316:R316">
    <cfRule type="cellIs" dxfId="363" priority="747" stopIfTrue="1" operator="equal">
      <formula>"未入力あり"</formula>
    </cfRule>
  </conditionalFormatting>
  <conditionalFormatting sqref="Q317:R317">
    <cfRule type="cellIs" dxfId="362" priority="746" stopIfTrue="1" operator="equal">
      <formula>"未入力あり"</formula>
    </cfRule>
  </conditionalFormatting>
  <conditionalFormatting sqref="Q318:R318">
    <cfRule type="cellIs" dxfId="361" priority="745" stopIfTrue="1" operator="equal">
      <formula>"未入力あり"</formula>
    </cfRule>
  </conditionalFormatting>
  <conditionalFormatting sqref="Q320:R322">
    <cfRule type="cellIs" dxfId="360" priority="742" stopIfTrue="1" operator="equal">
      <formula>"未入力あり"</formula>
    </cfRule>
  </conditionalFormatting>
  <conditionalFormatting sqref="Q324:R324 Q326:R328">
    <cfRule type="cellIs" dxfId="359" priority="741" stopIfTrue="1" operator="equal">
      <formula>"未入力あり"</formula>
    </cfRule>
  </conditionalFormatting>
  <conditionalFormatting sqref="Q329:R329">
    <cfRule type="cellIs" dxfId="358" priority="740" stopIfTrue="1" operator="equal">
      <formula>"未入力あり"</formula>
    </cfRule>
  </conditionalFormatting>
  <conditionalFormatting sqref="Q334:R334">
    <cfRule type="cellIs" dxfId="357" priority="738" stopIfTrue="1" operator="equal">
      <formula>"未入力あり"</formula>
    </cfRule>
  </conditionalFormatting>
  <conditionalFormatting sqref="Q343:R343">
    <cfRule type="cellIs" dxfId="356" priority="734" stopIfTrue="1" operator="equal">
      <formula>"未入力あり"</formula>
    </cfRule>
  </conditionalFormatting>
  <conditionalFormatting sqref="Q345:R348">
    <cfRule type="cellIs" dxfId="355" priority="733" stopIfTrue="1" operator="equal">
      <formula>"未入力あり"</formula>
    </cfRule>
  </conditionalFormatting>
  <conditionalFormatting sqref="Q353:R357">
    <cfRule type="cellIs" dxfId="354" priority="730" stopIfTrue="1" operator="equal">
      <formula>"未入力あり"</formula>
    </cfRule>
  </conditionalFormatting>
  <conditionalFormatting sqref="Q351:R351">
    <cfRule type="cellIs" dxfId="353" priority="729" stopIfTrue="1" operator="equal">
      <formula>"未入力あり"</formula>
    </cfRule>
  </conditionalFormatting>
  <conditionalFormatting sqref="Q380:R381">
    <cfRule type="cellIs" dxfId="352" priority="728" stopIfTrue="1" operator="equal">
      <formula>"未入力あり"</formula>
    </cfRule>
  </conditionalFormatting>
  <conditionalFormatting sqref="Q383:R386">
    <cfRule type="cellIs" dxfId="351" priority="727" stopIfTrue="1" operator="equal">
      <formula>"未入力あり"</formula>
    </cfRule>
  </conditionalFormatting>
  <conditionalFormatting sqref="Q395:R396">
    <cfRule type="cellIs" dxfId="350" priority="724" stopIfTrue="1" operator="equal">
      <formula>"未入力あり"</formula>
    </cfRule>
  </conditionalFormatting>
  <conditionalFormatting sqref="Q398:R402">
    <cfRule type="cellIs" dxfId="349" priority="723" stopIfTrue="1" operator="equal">
      <formula>"未入力あり"</formula>
    </cfRule>
  </conditionalFormatting>
  <conditionalFormatting sqref="Q404:R405">
    <cfRule type="cellIs" dxfId="348" priority="722" stopIfTrue="1" operator="equal">
      <formula>"未入力あり"</formula>
    </cfRule>
  </conditionalFormatting>
  <conditionalFormatting sqref="Q407:R415">
    <cfRule type="cellIs" dxfId="347" priority="721" stopIfTrue="1" operator="equal">
      <formula>"未入力あり"</formula>
    </cfRule>
  </conditionalFormatting>
  <conditionalFormatting sqref="Q418:R418">
    <cfRule type="cellIs" dxfId="346" priority="720" stopIfTrue="1" operator="equal">
      <formula>"未入力あり"</formula>
    </cfRule>
  </conditionalFormatting>
  <conditionalFormatting sqref="Q420:R420">
    <cfRule type="cellIs" dxfId="345" priority="719" stopIfTrue="1" operator="equal">
      <formula>"未入力あり"</formula>
    </cfRule>
  </conditionalFormatting>
  <conditionalFormatting sqref="Q428:R428">
    <cfRule type="cellIs" dxfId="344" priority="717" stopIfTrue="1" operator="equal">
      <formula>"未入力あり"</formula>
    </cfRule>
  </conditionalFormatting>
  <conditionalFormatting sqref="Q430:R433">
    <cfRule type="cellIs" dxfId="343" priority="716" stopIfTrue="1" operator="equal">
      <formula>"未入力あり"</formula>
    </cfRule>
  </conditionalFormatting>
  <conditionalFormatting sqref="Q458:R460">
    <cfRule type="cellIs" dxfId="342" priority="714" stopIfTrue="1" operator="equal">
      <formula>"未入力あり"</formula>
    </cfRule>
  </conditionalFormatting>
  <conditionalFormatting sqref="Q462:R462">
    <cfRule type="cellIs" dxfId="341" priority="713" stopIfTrue="1" operator="equal">
      <formula>"未入力あり"</formula>
    </cfRule>
  </conditionalFormatting>
  <conditionalFormatting sqref="Q463:R463">
    <cfRule type="cellIs" dxfId="340" priority="712" stopIfTrue="1" operator="equal">
      <formula>"未入力あり"</formula>
    </cfRule>
  </conditionalFormatting>
  <conditionalFormatting sqref="Q481:R481">
    <cfRule type="cellIs" dxfId="339" priority="710" stopIfTrue="1" operator="equal">
      <formula>"未入力あり"</formula>
    </cfRule>
  </conditionalFormatting>
  <conditionalFormatting sqref="Q483:R484">
    <cfRule type="cellIs" dxfId="338" priority="709" stopIfTrue="1" operator="equal">
      <formula>"未入力あり"</formula>
    </cfRule>
  </conditionalFormatting>
  <conditionalFormatting sqref="Q486:R487">
    <cfRule type="cellIs" dxfId="337" priority="707" stopIfTrue="1" operator="equal">
      <formula>"未入力あり"</formula>
    </cfRule>
  </conditionalFormatting>
  <conditionalFormatting sqref="Q499:R503">
    <cfRule type="cellIs" dxfId="336" priority="704" stopIfTrue="1" operator="equal">
      <formula>"未入力あり"</formula>
    </cfRule>
  </conditionalFormatting>
  <conditionalFormatting sqref="Q504:R506">
    <cfRule type="cellIs" dxfId="335" priority="703" stopIfTrue="1" operator="equal">
      <formula>"未入力あり"</formula>
    </cfRule>
  </conditionalFormatting>
  <conditionalFormatting sqref="Q510:R510">
    <cfRule type="cellIs" dxfId="334" priority="701" stopIfTrue="1" operator="equal">
      <formula>"未入力あり"</formula>
    </cfRule>
  </conditionalFormatting>
  <conditionalFormatting sqref="Q514:R516">
    <cfRule type="cellIs" dxfId="333" priority="699" stopIfTrue="1" operator="equal">
      <formula>"未入力あり"</formula>
    </cfRule>
  </conditionalFormatting>
  <conditionalFormatting sqref="Q517:R519">
    <cfRule type="cellIs" dxfId="332" priority="698" stopIfTrue="1" operator="equal">
      <formula>"未入力あり"</formula>
    </cfRule>
  </conditionalFormatting>
  <conditionalFormatting sqref="Q521:R521">
    <cfRule type="cellIs" dxfId="331" priority="697" stopIfTrue="1" operator="equal">
      <formula>"未入力あり"</formula>
    </cfRule>
  </conditionalFormatting>
  <conditionalFormatting sqref="Q522:R522">
    <cfRule type="cellIs" dxfId="330" priority="650" stopIfTrue="1" operator="equal">
      <formula>"未入力あり"</formula>
    </cfRule>
  </conditionalFormatting>
  <conditionalFormatting sqref="Q556:R564">
    <cfRule type="cellIs" dxfId="329" priority="642" stopIfTrue="1" operator="equal">
      <formula>"未入力あり"</formula>
    </cfRule>
  </conditionalFormatting>
  <conditionalFormatting sqref="Q575:R577">
    <cfRule type="cellIs" dxfId="328" priority="640" stopIfTrue="1" operator="equal">
      <formula>"未入力あり"</formula>
    </cfRule>
  </conditionalFormatting>
  <conditionalFormatting sqref="Q579:R579">
    <cfRule type="cellIs" dxfId="327" priority="639" stopIfTrue="1" operator="equal">
      <formula>"未入力あり"</formula>
    </cfRule>
  </conditionalFormatting>
  <conditionalFormatting sqref="Q580:R584">
    <cfRule type="cellIs" dxfId="326" priority="638" stopIfTrue="1" operator="equal">
      <formula>"未入力あり"</formula>
    </cfRule>
  </conditionalFormatting>
  <conditionalFormatting sqref="Q597:R597">
    <cfRule type="cellIs" dxfId="325" priority="635" stopIfTrue="1" operator="equal">
      <formula>"未入力あり"</formula>
    </cfRule>
  </conditionalFormatting>
  <conditionalFormatting sqref="Q603:R603">
    <cfRule type="cellIs" dxfId="324" priority="633" stopIfTrue="1" operator="equal">
      <formula>"未入力あり"</formula>
    </cfRule>
  </conditionalFormatting>
  <conditionalFormatting sqref="Q606:R606">
    <cfRule type="cellIs" dxfId="323" priority="632" stopIfTrue="1" operator="equal">
      <formula>"未入力あり"</formula>
    </cfRule>
  </conditionalFormatting>
  <conditionalFormatting sqref="Q608:R609">
    <cfRule type="cellIs" dxfId="322" priority="631" stopIfTrue="1" operator="equal">
      <formula>"未入力あり"</formula>
    </cfRule>
  </conditionalFormatting>
  <conditionalFormatting sqref="Q610:R613">
    <cfRule type="cellIs" dxfId="321" priority="630" stopIfTrue="1" operator="equal">
      <formula>"未入力あり"</formula>
    </cfRule>
  </conditionalFormatting>
  <conditionalFormatting sqref="Q634:R635">
    <cfRule type="cellIs" dxfId="320" priority="628" stopIfTrue="1" operator="equal">
      <formula>"未入力あり"</formula>
    </cfRule>
  </conditionalFormatting>
  <conditionalFormatting sqref="Q641:R645">
    <cfRule type="cellIs" dxfId="319" priority="626" stopIfTrue="1" operator="equal">
      <formula>"未入力あり"</formula>
    </cfRule>
  </conditionalFormatting>
  <conditionalFormatting sqref="Q647:R647">
    <cfRule type="cellIs" dxfId="318" priority="625" stopIfTrue="1" operator="equal">
      <formula>"未入力あり"</formula>
    </cfRule>
  </conditionalFormatting>
  <conditionalFormatting sqref="Q648:R648">
    <cfRule type="cellIs" dxfId="317" priority="624" stopIfTrue="1" operator="equal">
      <formula>"未入力あり"</formula>
    </cfRule>
  </conditionalFormatting>
  <conditionalFormatting sqref="Q649:R649">
    <cfRule type="cellIs" dxfId="316" priority="623" stopIfTrue="1" operator="equal">
      <formula>"未入力あり"</formula>
    </cfRule>
  </conditionalFormatting>
  <conditionalFormatting sqref="Q650:R652">
    <cfRule type="cellIs" dxfId="315" priority="622" stopIfTrue="1" operator="equal">
      <formula>"未入力あり"</formula>
    </cfRule>
  </conditionalFormatting>
  <conditionalFormatting sqref="Q654:R654">
    <cfRule type="cellIs" dxfId="314" priority="621" stopIfTrue="1" operator="equal">
      <formula>"未入力あり"</formula>
    </cfRule>
  </conditionalFormatting>
  <conditionalFormatting sqref="Q656:R656">
    <cfRule type="cellIs" dxfId="313" priority="619" stopIfTrue="1" operator="equal">
      <formula>"未入力あり"</formula>
    </cfRule>
  </conditionalFormatting>
  <conditionalFormatting sqref="Q664:R664">
    <cfRule type="cellIs" dxfId="312" priority="617" stopIfTrue="1" operator="equal">
      <formula>"未入力あり"</formula>
    </cfRule>
  </conditionalFormatting>
  <conditionalFormatting sqref="Q666:R669">
    <cfRule type="cellIs" dxfId="311" priority="616" stopIfTrue="1" operator="equal">
      <formula>"未入力あり"</formula>
    </cfRule>
  </conditionalFormatting>
  <conditionalFormatting sqref="T13:W13">
    <cfRule type="cellIs" dxfId="310" priority="609" stopIfTrue="1" operator="equal">
      <formula>"未入力あり"</formula>
    </cfRule>
  </conditionalFormatting>
  <conditionalFormatting sqref="Q291:R291">
    <cfRule type="cellIs" dxfId="309" priority="596" stopIfTrue="1" operator="equal">
      <formula>"未入力あり"</formula>
    </cfRule>
  </conditionalFormatting>
  <conditionalFormatting sqref="Q292:R292">
    <cfRule type="cellIs" dxfId="308" priority="594" stopIfTrue="1" operator="equal">
      <formula>"未入力あり"</formula>
    </cfRule>
  </conditionalFormatting>
  <conditionalFormatting sqref="Q293:R293">
    <cfRule type="cellIs" dxfId="307" priority="592" stopIfTrue="1" operator="equal">
      <formula>"未入力あり"</formula>
    </cfRule>
  </conditionalFormatting>
  <conditionalFormatting sqref="Q294:R294">
    <cfRule type="cellIs" dxfId="306" priority="590" stopIfTrue="1" operator="equal">
      <formula>"未入力あり"</formula>
    </cfRule>
  </conditionalFormatting>
  <conditionalFormatting sqref="Q116:R116">
    <cfRule type="cellIs" dxfId="305" priority="575" stopIfTrue="1" operator="equal">
      <formula>"未入力あり"</formula>
    </cfRule>
  </conditionalFormatting>
  <conditionalFormatting sqref="Q127:R127">
    <cfRule type="cellIs" dxfId="304" priority="529" stopIfTrue="1" operator="equal">
      <formula>"未入力あり"</formula>
    </cfRule>
  </conditionalFormatting>
  <conditionalFormatting sqref="S22 S78:S84">
    <cfRule type="cellIs" dxfId="303" priority="510" stopIfTrue="1" operator="equal">
      <formula>"×"</formula>
    </cfRule>
  </conditionalFormatting>
  <conditionalFormatting sqref="Q319:R319">
    <cfRule type="cellIs" dxfId="302" priority="502" stopIfTrue="1" operator="equal">
      <formula>"未入力あり"</formula>
    </cfRule>
  </conditionalFormatting>
  <conditionalFormatting sqref="Q331:R331">
    <cfRule type="cellIs" dxfId="301" priority="500" stopIfTrue="1" operator="equal">
      <formula>"未入力あり"</formula>
    </cfRule>
  </conditionalFormatting>
  <conditionalFormatting sqref="Q257:R257">
    <cfRule type="cellIs" dxfId="300" priority="478" stopIfTrue="1" operator="equal">
      <formula>"未入力あり"</formula>
    </cfRule>
  </conditionalFormatting>
  <conditionalFormatting sqref="Q429:R429">
    <cfRule type="cellIs" dxfId="299" priority="475" stopIfTrue="1" operator="equal">
      <formula>"未入力あり"</formula>
    </cfRule>
  </conditionalFormatting>
  <conditionalFormatting sqref="S24">
    <cfRule type="cellIs" dxfId="298" priority="472" stopIfTrue="1" operator="equal">
      <formula>"×"</formula>
    </cfRule>
  </conditionalFormatting>
  <conditionalFormatting sqref="S26:S27">
    <cfRule type="cellIs" dxfId="297" priority="471" stopIfTrue="1" operator="equal">
      <formula>"×"</formula>
    </cfRule>
  </conditionalFormatting>
  <conditionalFormatting sqref="S29:S31">
    <cfRule type="cellIs" dxfId="296" priority="470" stopIfTrue="1" operator="equal">
      <formula>"×"</formula>
    </cfRule>
  </conditionalFormatting>
  <conditionalFormatting sqref="S32">
    <cfRule type="cellIs" dxfId="295" priority="469" stopIfTrue="1" operator="equal">
      <formula>"×"</formula>
    </cfRule>
  </conditionalFormatting>
  <conditionalFormatting sqref="S33">
    <cfRule type="cellIs" dxfId="294" priority="468" stopIfTrue="1" operator="equal">
      <formula>"×"</formula>
    </cfRule>
  </conditionalFormatting>
  <conditionalFormatting sqref="S34:S38">
    <cfRule type="cellIs" dxfId="293" priority="467" stopIfTrue="1" operator="equal">
      <formula>"×"</formula>
    </cfRule>
  </conditionalFormatting>
  <conditionalFormatting sqref="S40:S42">
    <cfRule type="cellIs" dxfId="292" priority="466" stopIfTrue="1" operator="equal">
      <formula>"×"</formula>
    </cfRule>
  </conditionalFormatting>
  <conditionalFormatting sqref="S49">
    <cfRule type="cellIs" dxfId="291" priority="453" stopIfTrue="1" operator="equal">
      <formula>"×"</formula>
    </cfRule>
  </conditionalFormatting>
  <conditionalFormatting sqref="S56">
    <cfRule type="cellIs" dxfId="290" priority="450" stopIfTrue="1" operator="equal">
      <formula>"×"</formula>
    </cfRule>
  </conditionalFormatting>
  <conditionalFormatting sqref="S58:S59">
    <cfRule type="cellIs" dxfId="289" priority="449" stopIfTrue="1" operator="equal">
      <formula>"×"</formula>
    </cfRule>
  </conditionalFormatting>
  <conditionalFormatting sqref="S61">
    <cfRule type="cellIs" dxfId="288" priority="448" stopIfTrue="1" operator="equal">
      <formula>"×"</formula>
    </cfRule>
  </conditionalFormatting>
  <conditionalFormatting sqref="S66">
    <cfRule type="cellIs" dxfId="287" priority="446" stopIfTrue="1" operator="equal">
      <formula>"×"</formula>
    </cfRule>
  </conditionalFormatting>
  <conditionalFormatting sqref="S70:S72">
    <cfRule type="cellIs" dxfId="286" priority="440" stopIfTrue="1" operator="equal">
      <formula>"×"</formula>
    </cfRule>
  </conditionalFormatting>
  <conditionalFormatting sqref="S75:S76">
    <cfRule type="cellIs" dxfId="285" priority="439" stopIfTrue="1" operator="equal">
      <formula>"×"</formula>
    </cfRule>
  </conditionalFormatting>
  <conditionalFormatting sqref="S86">
    <cfRule type="cellIs" dxfId="284" priority="437" stopIfTrue="1" operator="equal">
      <formula>"×"</formula>
    </cfRule>
  </conditionalFormatting>
  <conditionalFormatting sqref="S88:S92">
    <cfRule type="cellIs" dxfId="283" priority="436" stopIfTrue="1" operator="equal">
      <formula>"×"</formula>
    </cfRule>
  </conditionalFormatting>
  <conditionalFormatting sqref="S93:S94">
    <cfRule type="cellIs" dxfId="282" priority="435" stopIfTrue="1" operator="equal">
      <formula>"×"</formula>
    </cfRule>
  </conditionalFormatting>
  <conditionalFormatting sqref="S99">
    <cfRule type="cellIs" dxfId="281" priority="434" stopIfTrue="1" operator="equal">
      <formula>"×"</formula>
    </cfRule>
  </conditionalFormatting>
  <conditionalFormatting sqref="S101:S102">
    <cfRule type="cellIs" dxfId="280" priority="433" stopIfTrue="1" operator="equal">
      <formula>"×"</formula>
    </cfRule>
  </conditionalFormatting>
  <conditionalFormatting sqref="S103:S105">
    <cfRule type="cellIs" dxfId="279" priority="432" stopIfTrue="1" operator="equal">
      <formula>"×"</formula>
    </cfRule>
  </conditionalFormatting>
  <conditionalFormatting sqref="S106:S108">
    <cfRule type="cellIs" dxfId="278" priority="431" stopIfTrue="1" operator="equal">
      <formula>"×"</formula>
    </cfRule>
  </conditionalFormatting>
  <conditionalFormatting sqref="S110">
    <cfRule type="cellIs" dxfId="277" priority="430" stopIfTrue="1" operator="equal">
      <formula>"×"</formula>
    </cfRule>
  </conditionalFormatting>
  <conditionalFormatting sqref="S112">
    <cfRule type="cellIs" dxfId="276" priority="429" stopIfTrue="1" operator="equal">
      <formula>"×"</formula>
    </cfRule>
  </conditionalFormatting>
  <conditionalFormatting sqref="S123">
    <cfRule type="cellIs" dxfId="275" priority="426" stopIfTrue="1" operator="equal">
      <formula>"×"</formula>
    </cfRule>
  </conditionalFormatting>
  <conditionalFormatting sqref="S133:S134">
    <cfRule type="cellIs" dxfId="274" priority="398" stopIfTrue="1" operator="equal">
      <formula>"×"</formula>
    </cfRule>
  </conditionalFormatting>
  <conditionalFormatting sqref="S136">
    <cfRule type="cellIs" dxfId="273" priority="396" stopIfTrue="1" operator="equal">
      <formula>"×"</formula>
    </cfRule>
  </conditionalFormatting>
  <conditionalFormatting sqref="S138">
    <cfRule type="cellIs" dxfId="272" priority="394" stopIfTrue="1" operator="equal">
      <formula>"×"</formula>
    </cfRule>
  </conditionalFormatting>
  <conditionalFormatting sqref="S140">
    <cfRule type="cellIs" dxfId="271" priority="392" stopIfTrue="1" operator="equal">
      <formula>"×"</formula>
    </cfRule>
  </conditionalFormatting>
  <conditionalFormatting sqref="S142">
    <cfRule type="cellIs" dxfId="270" priority="390" stopIfTrue="1" operator="equal">
      <formula>"×"</formula>
    </cfRule>
  </conditionalFormatting>
  <conditionalFormatting sqref="S144">
    <cfRule type="cellIs" dxfId="269" priority="388" stopIfTrue="1" operator="equal">
      <formula>"×"</formula>
    </cfRule>
  </conditionalFormatting>
  <conditionalFormatting sqref="S146">
    <cfRule type="cellIs" dxfId="268" priority="386" stopIfTrue="1" operator="equal">
      <formula>"×"</formula>
    </cfRule>
  </conditionalFormatting>
  <conditionalFormatting sqref="S148">
    <cfRule type="cellIs" dxfId="267" priority="384" stopIfTrue="1" operator="equal">
      <formula>"×"</formula>
    </cfRule>
  </conditionalFormatting>
  <conditionalFormatting sqref="S150">
    <cfRule type="cellIs" dxfId="266" priority="382" stopIfTrue="1" operator="equal">
      <formula>"×"</formula>
    </cfRule>
  </conditionalFormatting>
  <conditionalFormatting sqref="S151">
    <cfRule type="cellIs" dxfId="265" priority="381" stopIfTrue="1" operator="equal">
      <formula>"×"</formula>
    </cfRule>
  </conditionalFormatting>
  <conditionalFormatting sqref="S154">
    <cfRule type="cellIs" dxfId="264" priority="379" stopIfTrue="1" operator="equal">
      <formula>"×"</formula>
    </cfRule>
  </conditionalFormatting>
  <conditionalFormatting sqref="S156">
    <cfRule type="cellIs" dxfId="263" priority="378" stopIfTrue="1" operator="equal">
      <formula>"×"</formula>
    </cfRule>
  </conditionalFormatting>
  <conditionalFormatting sqref="S157">
    <cfRule type="cellIs" dxfId="262" priority="377" stopIfTrue="1" operator="equal">
      <formula>"×"</formula>
    </cfRule>
  </conditionalFormatting>
  <conditionalFormatting sqref="S160:S162">
    <cfRule type="cellIs" dxfId="261" priority="376" stopIfTrue="1" operator="equal">
      <formula>"×"</formula>
    </cfRule>
  </conditionalFormatting>
  <conditionalFormatting sqref="S165:S167">
    <cfRule type="cellIs" dxfId="260" priority="375" stopIfTrue="1" operator="equal">
      <formula>"×"</formula>
    </cfRule>
  </conditionalFormatting>
  <conditionalFormatting sqref="S169">
    <cfRule type="cellIs" dxfId="259" priority="372" stopIfTrue="1" operator="equal">
      <formula>"×"</formula>
    </cfRule>
  </conditionalFormatting>
  <conditionalFormatting sqref="S184">
    <cfRule type="cellIs" dxfId="258" priority="371" stopIfTrue="1" operator="equal">
      <formula>"×"</formula>
    </cfRule>
  </conditionalFormatting>
  <conditionalFormatting sqref="S241">
    <cfRule type="cellIs" dxfId="257" priority="355" stopIfTrue="1" operator="equal">
      <formula>"×"</formula>
    </cfRule>
  </conditionalFormatting>
  <conditionalFormatting sqref="S248">
    <cfRule type="cellIs" dxfId="256" priority="354" stopIfTrue="1" operator="equal">
      <formula>"×"</formula>
    </cfRule>
  </conditionalFormatting>
  <conditionalFormatting sqref="S249">
    <cfRule type="cellIs" dxfId="255" priority="353" stopIfTrue="1" operator="equal">
      <formula>"×"</formula>
    </cfRule>
  </conditionalFormatting>
  <conditionalFormatting sqref="S250">
    <cfRule type="cellIs" dxfId="254" priority="352" stopIfTrue="1" operator="equal">
      <formula>"×"</formula>
    </cfRule>
  </conditionalFormatting>
  <conditionalFormatting sqref="S251">
    <cfRule type="cellIs" dxfId="253" priority="351" stopIfTrue="1" operator="equal">
      <formula>"×"</formula>
    </cfRule>
  </conditionalFormatting>
  <conditionalFormatting sqref="S252">
    <cfRule type="cellIs" dxfId="252" priority="350" stopIfTrue="1" operator="equal">
      <formula>"×"</formula>
    </cfRule>
  </conditionalFormatting>
  <conditionalFormatting sqref="S253">
    <cfRule type="cellIs" dxfId="251" priority="349" stopIfTrue="1" operator="equal">
      <formula>"×"</formula>
    </cfRule>
  </conditionalFormatting>
  <conditionalFormatting sqref="S254">
    <cfRule type="cellIs" dxfId="250" priority="348" stopIfTrue="1" operator="equal">
      <formula>"×"</formula>
    </cfRule>
  </conditionalFormatting>
  <conditionalFormatting sqref="S255">
    <cfRule type="cellIs" dxfId="249" priority="347" stopIfTrue="1" operator="equal">
      <formula>"×"</formula>
    </cfRule>
  </conditionalFormatting>
  <conditionalFormatting sqref="S259">
    <cfRule type="cellIs" dxfId="248" priority="346" stopIfTrue="1" operator="equal">
      <formula>"×"</formula>
    </cfRule>
  </conditionalFormatting>
  <conditionalFormatting sqref="S262:S263">
    <cfRule type="cellIs" dxfId="247" priority="345" stopIfTrue="1" operator="equal">
      <formula>"×"</formula>
    </cfRule>
  </conditionalFormatting>
  <conditionalFormatting sqref="S264">
    <cfRule type="cellIs" dxfId="246" priority="344" stopIfTrue="1" operator="equal">
      <formula>"×"</formula>
    </cfRule>
  </conditionalFormatting>
  <conditionalFormatting sqref="S267">
    <cfRule type="cellIs" dxfId="245" priority="343" stopIfTrue="1" operator="equal">
      <formula>"×"</formula>
    </cfRule>
  </conditionalFormatting>
  <conditionalFormatting sqref="S269:S270">
    <cfRule type="cellIs" dxfId="244" priority="342" stopIfTrue="1" operator="equal">
      <formula>"×"</formula>
    </cfRule>
  </conditionalFormatting>
  <conditionalFormatting sqref="S271">
    <cfRule type="cellIs" dxfId="243" priority="341" stopIfTrue="1" operator="equal">
      <formula>"×"</formula>
    </cfRule>
  </conditionalFormatting>
  <conditionalFormatting sqref="S272">
    <cfRule type="cellIs" dxfId="242" priority="340" stopIfTrue="1" operator="equal">
      <formula>"×"</formula>
    </cfRule>
  </conditionalFormatting>
  <conditionalFormatting sqref="S273">
    <cfRule type="cellIs" dxfId="241" priority="339" stopIfTrue="1" operator="equal">
      <formula>"×"</formula>
    </cfRule>
  </conditionalFormatting>
  <conditionalFormatting sqref="S274">
    <cfRule type="cellIs" dxfId="240" priority="338" stopIfTrue="1" operator="equal">
      <formula>"×"</formula>
    </cfRule>
  </conditionalFormatting>
  <conditionalFormatting sqref="S289">
    <cfRule type="cellIs" dxfId="239" priority="323" stopIfTrue="1" operator="equal">
      <formula>"×"</formula>
    </cfRule>
  </conditionalFormatting>
  <conditionalFormatting sqref="S277">
    <cfRule type="cellIs" dxfId="238" priority="335" stopIfTrue="1" operator="equal">
      <formula>"×"</formula>
    </cfRule>
  </conditionalFormatting>
  <conditionalFormatting sqref="S278">
    <cfRule type="cellIs" dxfId="237" priority="334" stopIfTrue="1" operator="equal">
      <formula>"×"</formula>
    </cfRule>
  </conditionalFormatting>
  <conditionalFormatting sqref="S279">
    <cfRule type="cellIs" dxfId="236" priority="333" stopIfTrue="1" operator="equal">
      <formula>"×"</formula>
    </cfRule>
  </conditionalFormatting>
  <conditionalFormatting sqref="S280">
    <cfRule type="cellIs" dxfId="235" priority="332" stopIfTrue="1" operator="equal">
      <formula>"×"</formula>
    </cfRule>
  </conditionalFormatting>
  <conditionalFormatting sqref="S281">
    <cfRule type="cellIs" dxfId="234" priority="331" stopIfTrue="1" operator="equal">
      <formula>"×"</formula>
    </cfRule>
  </conditionalFormatting>
  <conditionalFormatting sqref="S282">
    <cfRule type="cellIs" dxfId="233" priority="330" stopIfTrue="1" operator="equal">
      <formula>"×"</formula>
    </cfRule>
  </conditionalFormatting>
  <conditionalFormatting sqref="S283">
    <cfRule type="cellIs" dxfId="232" priority="329" stopIfTrue="1" operator="equal">
      <formula>"×"</formula>
    </cfRule>
  </conditionalFormatting>
  <conditionalFormatting sqref="S284">
    <cfRule type="cellIs" dxfId="231" priority="328" stopIfTrue="1" operator="equal">
      <formula>"×"</formula>
    </cfRule>
  </conditionalFormatting>
  <conditionalFormatting sqref="S285">
    <cfRule type="cellIs" dxfId="230" priority="327" stopIfTrue="1" operator="equal">
      <formula>"×"</formula>
    </cfRule>
  </conditionalFormatting>
  <conditionalFormatting sqref="S286">
    <cfRule type="cellIs" dxfId="229" priority="326" stopIfTrue="1" operator="equal">
      <formula>"×"</formula>
    </cfRule>
  </conditionalFormatting>
  <conditionalFormatting sqref="S287">
    <cfRule type="cellIs" dxfId="228" priority="325" stopIfTrue="1" operator="equal">
      <formula>"×"</formula>
    </cfRule>
  </conditionalFormatting>
  <conditionalFormatting sqref="S288">
    <cfRule type="cellIs" dxfId="227" priority="324" stopIfTrue="1" operator="equal">
      <formula>"×"</formula>
    </cfRule>
  </conditionalFormatting>
  <conditionalFormatting sqref="S294">
    <cfRule type="cellIs" dxfId="226" priority="318" stopIfTrue="1" operator="equal">
      <formula>"×"</formula>
    </cfRule>
  </conditionalFormatting>
  <conditionalFormatting sqref="S290">
    <cfRule type="cellIs" dxfId="225" priority="322" stopIfTrue="1" operator="equal">
      <formula>"×"</formula>
    </cfRule>
  </conditionalFormatting>
  <conditionalFormatting sqref="S291">
    <cfRule type="cellIs" dxfId="224" priority="321" stopIfTrue="1" operator="equal">
      <formula>"×"</formula>
    </cfRule>
  </conditionalFormatting>
  <conditionalFormatting sqref="S292">
    <cfRule type="cellIs" dxfId="223" priority="320" stopIfTrue="1" operator="equal">
      <formula>"×"</formula>
    </cfRule>
  </conditionalFormatting>
  <conditionalFormatting sqref="S293">
    <cfRule type="cellIs" dxfId="222" priority="319" stopIfTrue="1" operator="equal">
      <formula>"×"</formula>
    </cfRule>
  </conditionalFormatting>
  <conditionalFormatting sqref="S297">
    <cfRule type="cellIs" dxfId="221" priority="316" stopIfTrue="1" operator="equal">
      <formula>"×"</formula>
    </cfRule>
  </conditionalFormatting>
  <conditionalFormatting sqref="S296">
    <cfRule type="cellIs" dxfId="220" priority="317" stopIfTrue="1" operator="equal">
      <formula>"×"</formula>
    </cfRule>
  </conditionalFormatting>
  <conditionalFormatting sqref="S305">
    <cfRule type="cellIs" dxfId="219" priority="309" stopIfTrue="1" operator="equal">
      <formula>"×"</formula>
    </cfRule>
  </conditionalFormatting>
  <conditionalFormatting sqref="S299">
    <cfRule type="cellIs" dxfId="218" priority="314" stopIfTrue="1" operator="equal">
      <formula>"×"</formula>
    </cfRule>
  </conditionalFormatting>
  <conditionalFormatting sqref="S301">
    <cfRule type="cellIs" dxfId="217" priority="313" stopIfTrue="1" operator="equal">
      <formula>"×"</formula>
    </cfRule>
  </conditionalFormatting>
  <conditionalFormatting sqref="S302">
    <cfRule type="cellIs" dxfId="216" priority="312" stopIfTrue="1" operator="equal">
      <formula>"×"</formula>
    </cfRule>
  </conditionalFormatting>
  <conditionalFormatting sqref="S303">
    <cfRule type="cellIs" dxfId="215" priority="311" stopIfTrue="1" operator="equal">
      <formula>"×"</formula>
    </cfRule>
  </conditionalFormatting>
  <conditionalFormatting sqref="S304">
    <cfRule type="cellIs" dxfId="214" priority="310" stopIfTrue="1" operator="equal">
      <formula>"×"</formula>
    </cfRule>
  </conditionalFormatting>
  <conditionalFormatting sqref="S310">
    <cfRule type="cellIs" dxfId="213" priority="308" stopIfTrue="1" operator="equal">
      <formula>"×"</formula>
    </cfRule>
  </conditionalFormatting>
  <conditionalFormatting sqref="S316">
    <cfRule type="cellIs" dxfId="212" priority="303" stopIfTrue="1" operator="equal">
      <formula>"×"</formula>
    </cfRule>
  </conditionalFormatting>
  <conditionalFormatting sqref="S318">
    <cfRule type="cellIs" dxfId="211" priority="300" stopIfTrue="1" operator="equal">
      <formula>"×"</formula>
    </cfRule>
  </conditionalFormatting>
  <conditionalFormatting sqref="S320">
    <cfRule type="cellIs" dxfId="210" priority="297" stopIfTrue="1" operator="equal">
      <formula>"×"</formula>
    </cfRule>
  </conditionalFormatting>
  <conditionalFormatting sqref="S324">
    <cfRule type="cellIs" dxfId="209" priority="296" stopIfTrue="1" operator="equal">
      <formula>"×"</formula>
    </cfRule>
  </conditionalFormatting>
  <conditionalFormatting sqref="S334">
    <cfRule type="cellIs" dxfId="208" priority="285" stopIfTrue="1" operator="equal">
      <formula>"×"</formula>
    </cfRule>
  </conditionalFormatting>
  <conditionalFormatting sqref="S336">
    <cfRule type="cellIs" dxfId="207" priority="284" stopIfTrue="1" operator="equal">
      <formula>"×"</formula>
    </cfRule>
  </conditionalFormatting>
  <conditionalFormatting sqref="S338">
    <cfRule type="cellIs" dxfId="206" priority="283" stopIfTrue="1" operator="equal">
      <formula>"×"</formula>
    </cfRule>
  </conditionalFormatting>
  <conditionalFormatting sqref="S339">
    <cfRule type="cellIs" dxfId="205" priority="282" stopIfTrue="1" operator="equal">
      <formula>"×"</formula>
    </cfRule>
  </conditionalFormatting>
  <conditionalFormatting sqref="S340">
    <cfRule type="cellIs" dxfId="204" priority="281" stopIfTrue="1" operator="equal">
      <formula>"×"</formula>
    </cfRule>
  </conditionalFormatting>
  <conditionalFormatting sqref="S341">
    <cfRule type="cellIs" dxfId="203" priority="280" stopIfTrue="1" operator="equal">
      <formula>"×"</formula>
    </cfRule>
  </conditionalFormatting>
  <conditionalFormatting sqref="S348">
    <cfRule type="cellIs" dxfId="202" priority="279" stopIfTrue="1" operator="equal">
      <formula>"×"</formula>
    </cfRule>
  </conditionalFormatting>
  <conditionalFormatting sqref="S360">
    <cfRule type="cellIs" dxfId="201" priority="272" stopIfTrue="1" operator="equal">
      <formula>"×"</formula>
    </cfRule>
  </conditionalFormatting>
  <conditionalFormatting sqref="S361">
    <cfRule type="cellIs" dxfId="200" priority="271" stopIfTrue="1" operator="equal">
      <formula>"×"</formula>
    </cfRule>
  </conditionalFormatting>
  <conditionalFormatting sqref="S362">
    <cfRule type="cellIs" dxfId="199" priority="270" stopIfTrue="1" operator="equal">
      <formula>"×"</formula>
    </cfRule>
  </conditionalFormatting>
  <conditionalFormatting sqref="S363">
    <cfRule type="cellIs" dxfId="198" priority="269" stopIfTrue="1" operator="equal">
      <formula>"×"</formula>
    </cfRule>
  </conditionalFormatting>
  <conditionalFormatting sqref="S364">
    <cfRule type="cellIs" dxfId="197" priority="268" stopIfTrue="1" operator="equal">
      <formula>"×"</formula>
    </cfRule>
  </conditionalFormatting>
  <conditionalFormatting sqref="S351">
    <cfRule type="cellIs" dxfId="196" priority="267" stopIfTrue="1" operator="equal">
      <formula>"×"</formula>
    </cfRule>
  </conditionalFormatting>
  <conditionalFormatting sqref="S353">
    <cfRule type="cellIs" dxfId="195" priority="266" stopIfTrue="1" operator="equal">
      <formula>"×"</formula>
    </cfRule>
  </conditionalFormatting>
  <conditionalFormatting sqref="S354">
    <cfRule type="cellIs" dxfId="194" priority="265" stopIfTrue="1" operator="equal">
      <formula>"×"</formula>
    </cfRule>
  </conditionalFormatting>
  <conditionalFormatting sqref="S355">
    <cfRule type="cellIs" dxfId="193" priority="264" stopIfTrue="1" operator="equal">
      <formula>"×"</formula>
    </cfRule>
  </conditionalFormatting>
  <conditionalFormatting sqref="S356">
    <cfRule type="cellIs" dxfId="192" priority="263" stopIfTrue="1" operator="equal">
      <formula>"×"</formula>
    </cfRule>
  </conditionalFormatting>
  <conditionalFormatting sqref="S357">
    <cfRule type="cellIs" dxfId="191" priority="262" stopIfTrue="1" operator="equal">
      <formula>"×"</formula>
    </cfRule>
  </conditionalFormatting>
  <conditionalFormatting sqref="S368">
    <cfRule type="cellIs" dxfId="190" priority="261" stopIfTrue="1" operator="equal">
      <formula>"×"</formula>
    </cfRule>
  </conditionalFormatting>
  <conditionalFormatting sqref="S379">
    <cfRule type="cellIs" dxfId="189" priority="251" stopIfTrue="1" operator="equal">
      <formula>"×"</formula>
    </cfRule>
  </conditionalFormatting>
  <conditionalFormatting sqref="S369">
    <cfRule type="cellIs" dxfId="188" priority="260" stopIfTrue="1" operator="equal">
      <formula>"×"</formula>
    </cfRule>
  </conditionalFormatting>
  <conditionalFormatting sqref="S370">
    <cfRule type="cellIs" dxfId="187" priority="259" stopIfTrue="1" operator="equal">
      <formula>"×"</formula>
    </cfRule>
  </conditionalFormatting>
  <conditionalFormatting sqref="S372">
    <cfRule type="cellIs" dxfId="186" priority="258" stopIfTrue="1" operator="equal">
      <formula>"×"</formula>
    </cfRule>
  </conditionalFormatting>
  <conditionalFormatting sqref="S373">
    <cfRule type="cellIs" dxfId="185" priority="257" stopIfTrue="1" operator="equal">
      <formula>"×"</formula>
    </cfRule>
  </conditionalFormatting>
  <conditionalFormatting sqref="S374">
    <cfRule type="cellIs" dxfId="184" priority="256" stopIfTrue="1" operator="equal">
      <formula>"×"</formula>
    </cfRule>
  </conditionalFormatting>
  <conditionalFormatting sqref="S375">
    <cfRule type="cellIs" dxfId="183" priority="255" stopIfTrue="1" operator="equal">
      <formula>"×"</formula>
    </cfRule>
  </conditionalFormatting>
  <conditionalFormatting sqref="S376">
    <cfRule type="cellIs" dxfId="182" priority="254" stopIfTrue="1" operator="equal">
      <formula>"×"</formula>
    </cfRule>
  </conditionalFormatting>
  <conditionalFormatting sqref="S377">
    <cfRule type="cellIs" dxfId="181" priority="253" stopIfTrue="1" operator="equal">
      <formula>"×"</formula>
    </cfRule>
  </conditionalFormatting>
  <conditionalFormatting sqref="S378">
    <cfRule type="cellIs" dxfId="180" priority="252" stopIfTrue="1" operator="equal">
      <formula>"×"</formula>
    </cfRule>
  </conditionalFormatting>
  <conditionalFormatting sqref="S380">
    <cfRule type="cellIs" dxfId="179" priority="250" stopIfTrue="1" operator="equal">
      <formula>"×"</formula>
    </cfRule>
  </conditionalFormatting>
  <conditionalFormatting sqref="S381">
    <cfRule type="cellIs" dxfId="178" priority="249" stopIfTrue="1" operator="equal">
      <formula>"×"</formula>
    </cfRule>
  </conditionalFormatting>
  <conditionalFormatting sqref="S383">
    <cfRule type="cellIs" dxfId="177" priority="248" stopIfTrue="1" operator="equal">
      <formula>"×"</formula>
    </cfRule>
  </conditionalFormatting>
  <conditionalFormatting sqref="S384">
    <cfRule type="cellIs" dxfId="176" priority="247" stopIfTrue="1" operator="equal">
      <formula>"×"</formula>
    </cfRule>
  </conditionalFormatting>
  <conditionalFormatting sqref="S386">
    <cfRule type="cellIs" dxfId="175" priority="246" stopIfTrue="1" operator="equal">
      <formula>"×"</formula>
    </cfRule>
  </conditionalFormatting>
  <conditionalFormatting sqref="S388">
    <cfRule type="cellIs" dxfId="174" priority="245" stopIfTrue="1" operator="equal">
      <formula>"×"</formula>
    </cfRule>
  </conditionalFormatting>
  <conditionalFormatting sqref="S389">
    <cfRule type="cellIs" dxfId="173" priority="244" stopIfTrue="1" operator="equal">
      <formula>"×"</formula>
    </cfRule>
  </conditionalFormatting>
  <conditionalFormatting sqref="S390">
    <cfRule type="cellIs" dxfId="172" priority="243" stopIfTrue="1" operator="equal">
      <formula>"×"</formula>
    </cfRule>
  </conditionalFormatting>
  <conditionalFormatting sqref="S391">
    <cfRule type="cellIs" dxfId="171" priority="242" stopIfTrue="1" operator="equal">
      <formula>"×"</formula>
    </cfRule>
  </conditionalFormatting>
  <conditionalFormatting sqref="S392">
    <cfRule type="cellIs" dxfId="170" priority="241" stopIfTrue="1" operator="equal">
      <formula>"×"</formula>
    </cfRule>
  </conditionalFormatting>
  <conditionalFormatting sqref="S393:S394">
    <cfRule type="cellIs" dxfId="169" priority="240" stopIfTrue="1" operator="equal">
      <formula>"×"</formula>
    </cfRule>
  </conditionalFormatting>
  <conditionalFormatting sqref="S395">
    <cfRule type="cellIs" dxfId="168" priority="239" stopIfTrue="1" operator="equal">
      <formula>"×"</formula>
    </cfRule>
  </conditionalFormatting>
  <conditionalFormatting sqref="S396">
    <cfRule type="cellIs" dxfId="167" priority="238" stopIfTrue="1" operator="equal">
      <formula>"×"</formula>
    </cfRule>
  </conditionalFormatting>
  <conditionalFormatting sqref="S398">
    <cfRule type="cellIs" dxfId="166" priority="237" stopIfTrue="1" operator="equal">
      <formula>"×"</formula>
    </cfRule>
  </conditionalFormatting>
  <conditionalFormatting sqref="S399">
    <cfRule type="cellIs" dxfId="165" priority="236" stopIfTrue="1" operator="equal">
      <formula>"×"</formula>
    </cfRule>
  </conditionalFormatting>
  <conditionalFormatting sqref="S400">
    <cfRule type="cellIs" dxfId="164" priority="235" stopIfTrue="1" operator="equal">
      <formula>"×"</formula>
    </cfRule>
  </conditionalFormatting>
  <conditionalFormatting sqref="S401">
    <cfRule type="cellIs" dxfId="163" priority="234" stopIfTrue="1" operator="equal">
      <formula>"×"</formula>
    </cfRule>
  </conditionalFormatting>
  <conditionalFormatting sqref="S402">
    <cfRule type="cellIs" dxfId="162" priority="233" stopIfTrue="1" operator="equal">
      <formula>"×"</formula>
    </cfRule>
  </conditionalFormatting>
  <conditionalFormatting sqref="S404">
    <cfRule type="cellIs" dxfId="161" priority="232" stopIfTrue="1" operator="equal">
      <formula>"×"</formula>
    </cfRule>
  </conditionalFormatting>
  <conditionalFormatting sqref="S405">
    <cfRule type="cellIs" dxfId="160" priority="231" stopIfTrue="1" operator="equal">
      <formula>"×"</formula>
    </cfRule>
  </conditionalFormatting>
  <conditionalFormatting sqref="S407">
    <cfRule type="cellIs" dxfId="159" priority="230" stopIfTrue="1" operator="equal">
      <formula>"×"</formula>
    </cfRule>
  </conditionalFormatting>
  <conditionalFormatting sqref="S408">
    <cfRule type="cellIs" dxfId="158" priority="229" stopIfTrue="1" operator="equal">
      <formula>"×"</formula>
    </cfRule>
  </conditionalFormatting>
  <conditionalFormatting sqref="S409">
    <cfRule type="cellIs" dxfId="157" priority="228" stopIfTrue="1" operator="equal">
      <formula>"×"</formula>
    </cfRule>
  </conditionalFormatting>
  <conditionalFormatting sqref="S410">
    <cfRule type="cellIs" dxfId="156" priority="227" stopIfTrue="1" operator="equal">
      <formula>"×"</formula>
    </cfRule>
  </conditionalFormatting>
  <conditionalFormatting sqref="S411">
    <cfRule type="cellIs" dxfId="155" priority="226" stopIfTrue="1" operator="equal">
      <formula>"×"</formula>
    </cfRule>
  </conditionalFormatting>
  <conditionalFormatting sqref="S412">
    <cfRule type="cellIs" dxfId="154" priority="225" stopIfTrue="1" operator="equal">
      <formula>"×"</formula>
    </cfRule>
  </conditionalFormatting>
  <conditionalFormatting sqref="S413">
    <cfRule type="cellIs" dxfId="153" priority="224" stopIfTrue="1" operator="equal">
      <formula>"×"</formula>
    </cfRule>
  </conditionalFormatting>
  <conditionalFormatting sqref="S414">
    <cfRule type="cellIs" dxfId="152" priority="223" stopIfTrue="1" operator="equal">
      <formula>"×"</formula>
    </cfRule>
  </conditionalFormatting>
  <conditionalFormatting sqref="S415">
    <cfRule type="cellIs" dxfId="151" priority="222" stopIfTrue="1" operator="equal">
      <formula>"×"</formula>
    </cfRule>
  </conditionalFormatting>
  <conditionalFormatting sqref="S418">
    <cfRule type="cellIs" dxfId="150" priority="221" stopIfTrue="1" operator="equal">
      <formula>"×"</formula>
    </cfRule>
  </conditionalFormatting>
  <conditionalFormatting sqref="S420">
    <cfRule type="cellIs" dxfId="149" priority="220" stopIfTrue="1" operator="equal">
      <formula>"×"</formula>
    </cfRule>
  </conditionalFormatting>
  <conditionalFormatting sqref="S422">
    <cfRule type="cellIs" dxfId="148" priority="219" stopIfTrue="1" operator="equal">
      <formula>"×"</formula>
    </cfRule>
  </conditionalFormatting>
  <conditionalFormatting sqref="S423">
    <cfRule type="cellIs" dxfId="147" priority="218" stopIfTrue="1" operator="equal">
      <formula>"×"</formula>
    </cfRule>
  </conditionalFormatting>
  <conditionalFormatting sqref="S424">
    <cfRule type="cellIs" dxfId="146" priority="217" stopIfTrue="1" operator="equal">
      <formula>"×"</formula>
    </cfRule>
  </conditionalFormatting>
  <conditionalFormatting sqref="S425">
    <cfRule type="cellIs" dxfId="145" priority="216" stopIfTrue="1" operator="equal">
      <formula>"×"</formula>
    </cfRule>
  </conditionalFormatting>
  <conditionalFormatting sqref="S426">
    <cfRule type="cellIs" dxfId="144" priority="215" stopIfTrue="1" operator="equal">
      <formula>"×"</formula>
    </cfRule>
  </conditionalFormatting>
  <conditionalFormatting sqref="S433">
    <cfRule type="cellIs" dxfId="143" priority="207" stopIfTrue="1" operator="equal">
      <formula>"×"</formula>
    </cfRule>
  </conditionalFormatting>
  <conditionalFormatting sqref="S435">
    <cfRule type="cellIs" dxfId="142" priority="205" stopIfTrue="1" operator="equal">
      <formula>"×"</formula>
    </cfRule>
  </conditionalFormatting>
  <conditionalFormatting sqref="S444">
    <cfRule type="cellIs" dxfId="141" priority="201" stopIfTrue="1" operator="equal">
      <formula>"×"</formula>
    </cfRule>
  </conditionalFormatting>
  <conditionalFormatting sqref="S438">
    <cfRule type="cellIs" dxfId="140" priority="204" stopIfTrue="1" operator="equal">
      <formula>"×"</formula>
    </cfRule>
  </conditionalFormatting>
  <conditionalFormatting sqref="S442">
    <cfRule type="cellIs" dxfId="139" priority="202" stopIfTrue="1" operator="equal">
      <formula>"×"</formula>
    </cfRule>
  </conditionalFormatting>
  <conditionalFormatting sqref="S449">
    <cfRule type="cellIs" dxfId="138" priority="200" stopIfTrue="1" operator="equal">
      <formula>"×"</formula>
    </cfRule>
  </conditionalFormatting>
  <conditionalFormatting sqref="S450">
    <cfRule type="cellIs" dxfId="137" priority="199" stopIfTrue="1" operator="equal">
      <formula>"×"</formula>
    </cfRule>
  </conditionalFormatting>
  <conditionalFormatting sqref="S453">
    <cfRule type="cellIs" dxfId="136" priority="198" stopIfTrue="1" operator="equal">
      <formula>"×"</formula>
    </cfRule>
  </conditionalFormatting>
  <conditionalFormatting sqref="S455">
    <cfRule type="cellIs" dxfId="135" priority="197" stopIfTrue="1" operator="equal">
      <formula>"×"</formula>
    </cfRule>
  </conditionalFormatting>
  <conditionalFormatting sqref="S456">
    <cfRule type="cellIs" dxfId="134" priority="196" stopIfTrue="1" operator="equal">
      <formula>"×"</formula>
    </cfRule>
  </conditionalFormatting>
  <conditionalFormatting sqref="S458">
    <cfRule type="cellIs" dxfId="133" priority="195" stopIfTrue="1" operator="equal">
      <formula>"×"</formula>
    </cfRule>
  </conditionalFormatting>
  <conditionalFormatting sqref="S459">
    <cfRule type="cellIs" dxfId="132" priority="194" stopIfTrue="1" operator="equal">
      <formula>"×"</formula>
    </cfRule>
  </conditionalFormatting>
  <conditionalFormatting sqref="S460">
    <cfRule type="cellIs" dxfId="131" priority="193" stopIfTrue="1" operator="equal">
      <formula>"×"</formula>
    </cfRule>
  </conditionalFormatting>
  <conditionalFormatting sqref="S462">
    <cfRule type="cellIs" dxfId="130" priority="192" stopIfTrue="1" operator="equal">
      <formula>"×"</formula>
    </cfRule>
  </conditionalFormatting>
  <conditionalFormatting sqref="S463">
    <cfRule type="cellIs" dxfId="129" priority="191" stopIfTrue="1" operator="equal">
      <formula>"×"</formula>
    </cfRule>
  </conditionalFormatting>
  <conditionalFormatting sqref="S464">
    <cfRule type="cellIs" dxfId="128" priority="190" stopIfTrue="1" operator="equal">
      <formula>"×"</formula>
    </cfRule>
  </conditionalFormatting>
  <conditionalFormatting sqref="S465">
    <cfRule type="cellIs" dxfId="127" priority="189" stopIfTrue="1" operator="equal">
      <formula>"×"</formula>
    </cfRule>
  </conditionalFormatting>
  <conditionalFormatting sqref="S466">
    <cfRule type="cellIs" dxfId="126" priority="188" stopIfTrue="1" operator="equal">
      <formula>"×"</formula>
    </cfRule>
  </conditionalFormatting>
  <conditionalFormatting sqref="S467">
    <cfRule type="cellIs" dxfId="125" priority="187" stopIfTrue="1" operator="equal">
      <formula>"×"</formula>
    </cfRule>
  </conditionalFormatting>
  <conditionalFormatting sqref="S468">
    <cfRule type="cellIs" dxfId="124" priority="186" stopIfTrue="1" operator="equal">
      <formula>"×"</formula>
    </cfRule>
  </conditionalFormatting>
  <conditionalFormatting sqref="S469">
    <cfRule type="cellIs" dxfId="123" priority="185" stopIfTrue="1" operator="equal">
      <formula>"×"</formula>
    </cfRule>
  </conditionalFormatting>
  <conditionalFormatting sqref="S470">
    <cfRule type="cellIs" dxfId="122" priority="184" stopIfTrue="1" operator="equal">
      <formula>"×"</formula>
    </cfRule>
  </conditionalFormatting>
  <conditionalFormatting sqref="S471">
    <cfRule type="cellIs" dxfId="121" priority="183" stopIfTrue="1" operator="equal">
      <formula>"×"</formula>
    </cfRule>
  </conditionalFormatting>
  <conditionalFormatting sqref="S477">
    <cfRule type="cellIs" dxfId="120" priority="178" stopIfTrue="1" operator="equal">
      <formula>"×"</formula>
    </cfRule>
  </conditionalFormatting>
  <conditionalFormatting sqref="S478">
    <cfRule type="cellIs" dxfId="119" priority="177" stopIfTrue="1" operator="equal">
      <formula>"×"</formula>
    </cfRule>
  </conditionalFormatting>
  <conditionalFormatting sqref="S483">
    <cfRule type="cellIs" dxfId="118" priority="176" stopIfTrue="1" operator="equal">
      <formula>"×"</formula>
    </cfRule>
  </conditionalFormatting>
  <conditionalFormatting sqref="S484">
    <cfRule type="cellIs" dxfId="117" priority="175" stopIfTrue="1" operator="equal">
      <formula>"×"</formula>
    </cfRule>
  </conditionalFormatting>
  <conditionalFormatting sqref="S486">
    <cfRule type="cellIs" dxfId="116" priority="174" stopIfTrue="1" operator="equal">
      <formula>"×"</formula>
    </cfRule>
  </conditionalFormatting>
  <conditionalFormatting sqref="S487">
    <cfRule type="cellIs" dxfId="115" priority="173" stopIfTrue="1" operator="equal">
      <formula>"×"</formula>
    </cfRule>
  </conditionalFormatting>
  <conditionalFormatting sqref="S489">
    <cfRule type="cellIs" dxfId="114" priority="172" stopIfTrue="1" operator="equal">
      <formula>"×"</formula>
    </cfRule>
  </conditionalFormatting>
  <conditionalFormatting sqref="S490">
    <cfRule type="cellIs" dxfId="113" priority="171" stopIfTrue="1" operator="equal">
      <formula>"×"</formula>
    </cfRule>
  </conditionalFormatting>
  <conditionalFormatting sqref="S491">
    <cfRule type="cellIs" dxfId="112" priority="170" stopIfTrue="1" operator="equal">
      <formula>"×"</formula>
    </cfRule>
  </conditionalFormatting>
  <conditionalFormatting sqref="S492">
    <cfRule type="cellIs" dxfId="111" priority="169" stopIfTrue="1" operator="equal">
      <formula>"×"</formula>
    </cfRule>
  </conditionalFormatting>
  <conditionalFormatting sqref="S493">
    <cfRule type="cellIs" dxfId="110" priority="168" stopIfTrue="1" operator="equal">
      <formula>"×"</formula>
    </cfRule>
  </conditionalFormatting>
  <conditionalFormatting sqref="S505">
    <cfRule type="cellIs" dxfId="109" priority="158" stopIfTrue="1" operator="equal">
      <formula>"×"</formula>
    </cfRule>
  </conditionalFormatting>
  <conditionalFormatting sqref="S494">
    <cfRule type="cellIs" dxfId="108" priority="167" stopIfTrue="1" operator="equal">
      <formula>"×"</formula>
    </cfRule>
  </conditionalFormatting>
  <conditionalFormatting sqref="S495">
    <cfRule type="cellIs" dxfId="107" priority="166" stopIfTrue="1" operator="equal">
      <formula>"×"</formula>
    </cfRule>
  </conditionalFormatting>
  <conditionalFormatting sqref="S497">
    <cfRule type="cellIs" dxfId="106" priority="165" stopIfTrue="1" operator="equal">
      <formula>"×"</formula>
    </cfRule>
  </conditionalFormatting>
  <conditionalFormatting sqref="S499">
    <cfRule type="cellIs" dxfId="105" priority="164" stopIfTrue="1" operator="equal">
      <formula>"×"</formula>
    </cfRule>
  </conditionalFormatting>
  <conditionalFormatting sqref="S500">
    <cfRule type="cellIs" dxfId="104" priority="163" stopIfTrue="1" operator="equal">
      <formula>"×"</formula>
    </cfRule>
  </conditionalFormatting>
  <conditionalFormatting sqref="S501">
    <cfRule type="cellIs" dxfId="103" priority="162" stopIfTrue="1" operator="equal">
      <formula>"×"</formula>
    </cfRule>
  </conditionalFormatting>
  <conditionalFormatting sqref="S502">
    <cfRule type="cellIs" dxfId="102" priority="161" stopIfTrue="1" operator="equal">
      <formula>"×"</formula>
    </cfRule>
  </conditionalFormatting>
  <conditionalFormatting sqref="S503">
    <cfRule type="cellIs" dxfId="101" priority="160" stopIfTrue="1" operator="equal">
      <formula>"×"</formula>
    </cfRule>
  </conditionalFormatting>
  <conditionalFormatting sqref="S504">
    <cfRule type="cellIs" dxfId="100" priority="159" stopIfTrue="1" operator="equal">
      <formula>"×"</formula>
    </cfRule>
  </conditionalFormatting>
  <conditionalFormatting sqref="S510">
    <cfRule type="cellIs" dxfId="99" priority="157" stopIfTrue="1" operator="equal">
      <formula>"×"</formula>
    </cfRule>
  </conditionalFormatting>
  <conditionalFormatting sqref="S512">
    <cfRule type="cellIs" dxfId="98" priority="156" stopIfTrue="1" operator="equal">
      <formula>"×"</formula>
    </cfRule>
  </conditionalFormatting>
  <conditionalFormatting sqref="S513">
    <cfRule type="cellIs" dxfId="97" priority="155" stopIfTrue="1" operator="equal">
      <formula>"×"</formula>
    </cfRule>
  </conditionalFormatting>
  <conditionalFormatting sqref="S514">
    <cfRule type="cellIs" dxfId="96" priority="154" stopIfTrue="1" operator="equal">
      <formula>"×"</formula>
    </cfRule>
  </conditionalFormatting>
  <conditionalFormatting sqref="S515">
    <cfRule type="cellIs" dxfId="95" priority="153" stopIfTrue="1" operator="equal">
      <formula>"×"</formula>
    </cfRule>
  </conditionalFormatting>
  <conditionalFormatting sqref="S516">
    <cfRule type="cellIs" dxfId="94" priority="152" stopIfTrue="1" operator="equal">
      <formula>"×"</formula>
    </cfRule>
  </conditionalFormatting>
  <conditionalFormatting sqref="S517">
    <cfRule type="cellIs" dxfId="93" priority="151" stopIfTrue="1" operator="equal">
      <formula>"×"</formula>
    </cfRule>
  </conditionalFormatting>
  <conditionalFormatting sqref="S518">
    <cfRule type="cellIs" dxfId="92" priority="150" stopIfTrue="1" operator="equal">
      <formula>"×"</formula>
    </cfRule>
  </conditionalFormatting>
  <conditionalFormatting sqref="S519">
    <cfRule type="cellIs" dxfId="91" priority="149" stopIfTrue="1" operator="equal">
      <formula>"×"</formula>
    </cfRule>
  </conditionalFormatting>
  <conditionalFormatting sqref="S522">
    <cfRule type="cellIs" dxfId="90" priority="148" stopIfTrue="1" operator="equal">
      <formula>"×"</formula>
    </cfRule>
  </conditionalFormatting>
  <conditionalFormatting sqref="S481">
    <cfRule type="cellIs" dxfId="89" priority="147" stopIfTrue="1" operator="equal">
      <formula>"×"</formula>
    </cfRule>
  </conditionalFormatting>
  <conditionalFormatting sqref="S521">
    <cfRule type="cellIs" dxfId="88" priority="146" stopIfTrue="1" operator="equal">
      <formula>"×"</formula>
    </cfRule>
  </conditionalFormatting>
  <conditionalFormatting sqref="S540">
    <cfRule type="cellIs" dxfId="87" priority="132" stopIfTrue="1" operator="equal">
      <formula>"×"</formula>
    </cfRule>
  </conditionalFormatting>
  <conditionalFormatting sqref="S542">
    <cfRule type="cellIs" dxfId="86" priority="130" stopIfTrue="1" operator="equal">
      <formula>"×"</formula>
    </cfRule>
  </conditionalFormatting>
  <conditionalFormatting sqref="S545">
    <cfRule type="cellIs" dxfId="85" priority="127" stopIfTrue="1" operator="equal">
      <formula>"×"</formula>
    </cfRule>
  </conditionalFormatting>
  <conditionalFormatting sqref="S548">
    <cfRule type="cellIs" dxfId="84" priority="124" stopIfTrue="1" operator="equal">
      <formula>"×"</formula>
    </cfRule>
  </conditionalFormatting>
  <conditionalFormatting sqref="S553">
    <cfRule type="cellIs" dxfId="83" priority="119" stopIfTrue="1" operator="equal">
      <formula>"×"</formula>
    </cfRule>
  </conditionalFormatting>
  <conditionalFormatting sqref="S558">
    <cfRule type="cellIs" dxfId="82" priority="114" stopIfTrue="1" operator="equal">
      <formula>"×"</formula>
    </cfRule>
  </conditionalFormatting>
  <conditionalFormatting sqref="S559">
    <cfRule type="cellIs" dxfId="81" priority="113" stopIfTrue="1" operator="equal">
      <formula>"×"</formula>
    </cfRule>
  </conditionalFormatting>
  <conditionalFormatting sqref="S562">
    <cfRule type="cellIs" dxfId="80" priority="112" stopIfTrue="1" operator="equal">
      <formula>"×"</formula>
    </cfRule>
  </conditionalFormatting>
  <conditionalFormatting sqref="S563">
    <cfRule type="cellIs" dxfId="79" priority="111" stopIfTrue="1" operator="equal">
      <formula>"×"</formula>
    </cfRule>
  </conditionalFormatting>
  <conditionalFormatting sqref="S564">
    <cfRule type="cellIs" dxfId="78" priority="110" stopIfTrue="1" operator="equal">
      <formula>"×"</formula>
    </cfRule>
  </conditionalFormatting>
  <conditionalFormatting sqref="S575">
    <cfRule type="cellIs" dxfId="77" priority="109" stopIfTrue="1" operator="equal">
      <formula>"×"</formula>
    </cfRule>
  </conditionalFormatting>
  <conditionalFormatting sqref="S579">
    <cfRule type="cellIs" dxfId="76" priority="108" stopIfTrue="1" operator="equal">
      <formula>"×"</formula>
    </cfRule>
  </conditionalFormatting>
  <conditionalFormatting sqref="S586">
    <cfRule type="cellIs" dxfId="75" priority="107" stopIfTrue="1" operator="equal">
      <formula>"×"</formula>
    </cfRule>
  </conditionalFormatting>
  <conditionalFormatting sqref="S594">
    <cfRule type="cellIs" dxfId="74" priority="106" stopIfTrue="1" operator="equal">
      <formula>"×"</formula>
    </cfRule>
  </conditionalFormatting>
  <conditionalFormatting sqref="S600">
    <cfRule type="cellIs" dxfId="73" priority="104" stopIfTrue="1" operator="equal">
      <formula>"×"</formula>
    </cfRule>
  </conditionalFormatting>
  <conditionalFormatting sqref="S597">
    <cfRule type="cellIs" dxfId="72" priority="105" stopIfTrue="1" operator="equal">
      <formula>"×"</formula>
    </cfRule>
  </conditionalFormatting>
  <conditionalFormatting sqref="S603">
    <cfRule type="cellIs" dxfId="71" priority="103" stopIfTrue="1" operator="equal">
      <formula>"×"</formula>
    </cfRule>
  </conditionalFormatting>
  <conditionalFormatting sqref="S606">
    <cfRule type="cellIs" dxfId="70" priority="102" stopIfTrue="1" operator="equal">
      <formula>"×"</formula>
    </cfRule>
  </conditionalFormatting>
  <conditionalFormatting sqref="S608">
    <cfRule type="cellIs" dxfId="69" priority="101" stopIfTrue="1" operator="equal">
      <formula>"×"</formula>
    </cfRule>
  </conditionalFormatting>
  <conditionalFormatting sqref="S609">
    <cfRule type="cellIs" dxfId="68" priority="100" stopIfTrue="1" operator="equal">
      <formula>"×"</formula>
    </cfRule>
  </conditionalFormatting>
  <conditionalFormatting sqref="S610">
    <cfRule type="cellIs" dxfId="67" priority="99" stopIfTrue="1" operator="equal">
      <formula>"×"</formula>
    </cfRule>
  </conditionalFormatting>
  <conditionalFormatting sqref="S611">
    <cfRule type="cellIs" dxfId="66" priority="98" stopIfTrue="1" operator="equal">
      <formula>"×"</formula>
    </cfRule>
  </conditionalFormatting>
  <conditionalFormatting sqref="S612">
    <cfRule type="cellIs" dxfId="65" priority="97" stopIfTrue="1" operator="equal">
      <formula>"×"</formula>
    </cfRule>
  </conditionalFormatting>
  <conditionalFormatting sqref="S613">
    <cfRule type="cellIs" dxfId="64" priority="96" stopIfTrue="1" operator="equal">
      <formula>"×"</formula>
    </cfRule>
  </conditionalFormatting>
  <conditionalFormatting sqref="S628">
    <cfRule type="cellIs" dxfId="63" priority="94" stopIfTrue="1" operator="equal">
      <formula>"×"</formula>
    </cfRule>
  </conditionalFormatting>
  <conditionalFormatting sqref="S629">
    <cfRule type="cellIs" dxfId="62" priority="93" stopIfTrue="1" operator="equal">
      <formula>"×"</formula>
    </cfRule>
  </conditionalFormatting>
  <conditionalFormatting sqref="S630">
    <cfRule type="cellIs" dxfId="61" priority="92" stopIfTrue="1" operator="equal">
      <formula>"×"</formula>
    </cfRule>
  </conditionalFormatting>
  <conditionalFormatting sqref="S631">
    <cfRule type="cellIs" dxfId="60" priority="91" stopIfTrue="1" operator="equal">
      <formula>"×"</formula>
    </cfRule>
  </conditionalFormatting>
  <conditionalFormatting sqref="S632">
    <cfRule type="cellIs" dxfId="59" priority="90" stopIfTrue="1" operator="equal">
      <formula>"×"</formula>
    </cfRule>
  </conditionalFormatting>
  <conditionalFormatting sqref="S615">
    <cfRule type="cellIs" dxfId="58" priority="89" stopIfTrue="1" operator="equal">
      <formula>"×"</formula>
    </cfRule>
  </conditionalFormatting>
  <conditionalFormatting sqref="S616">
    <cfRule type="cellIs" dxfId="57" priority="88" stopIfTrue="1" operator="equal">
      <formula>"×"</formula>
    </cfRule>
  </conditionalFormatting>
  <conditionalFormatting sqref="S617">
    <cfRule type="cellIs" dxfId="56" priority="87" stopIfTrue="1" operator="equal">
      <formula>"×"</formula>
    </cfRule>
  </conditionalFormatting>
  <conditionalFormatting sqref="S618">
    <cfRule type="cellIs" dxfId="55" priority="86" stopIfTrue="1" operator="equal">
      <formula>"×"</formula>
    </cfRule>
  </conditionalFormatting>
  <conditionalFormatting sqref="S619">
    <cfRule type="cellIs" dxfId="54" priority="85" stopIfTrue="1" operator="equal">
      <formula>"×"</formula>
    </cfRule>
  </conditionalFormatting>
  <conditionalFormatting sqref="S620">
    <cfRule type="cellIs" dxfId="53" priority="84" stopIfTrue="1" operator="equal">
      <formula>"×"</formula>
    </cfRule>
  </conditionalFormatting>
  <conditionalFormatting sqref="S621">
    <cfRule type="cellIs" dxfId="52" priority="83" stopIfTrue="1" operator="equal">
      <formula>"×"</formula>
    </cfRule>
  </conditionalFormatting>
  <conditionalFormatting sqref="S622">
    <cfRule type="cellIs" dxfId="51" priority="82" stopIfTrue="1" operator="equal">
      <formula>"×"</formula>
    </cfRule>
  </conditionalFormatting>
  <conditionalFormatting sqref="S623">
    <cfRule type="cellIs" dxfId="50" priority="81" stopIfTrue="1" operator="equal">
      <formula>"×"</formula>
    </cfRule>
  </conditionalFormatting>
  <conditionalFormatting sqref="S627">
    <cfRule type="cellIs" dxfId="49" priority="77" stopIfTrue="1" operator="equal">
      <formula>"×"</formula>
    </cfRule>
  </conditionalFormatting>
  <conditionalFormatting sqref="S624">
    <cfRule type="cellIs" dxfId="48" priority="80" stopIfTrue="1" operator="equal">
      <formula>"×"</formula>
    </cfRule>
  </conditionalFormatting>
  <conditionalFormatting sqref="S625">
    <cfRule type="cellIs" dxfId="47" priority="79" stopIfTrue="1" operator="equal">
      <formula>"×"</formula>
    </cfRule>
  </conditionalFormatting>
  <conditionalFormatting sqref="S635">
    <cfRule type="cellIs" dxfId="46" priority="75" stopIfTrue="1" operator="equal">
      <formula>"×"</formula>
    </cfRule>
  </conditionalFormatting>
  <conditionalFormatting sqref="S626">
    <cfRule type="cellIs" dxfId="45" priority="78" stopIfTrue="1" operator="equal">
      <formula>"×"</formula>
    </cfRule>
  </conditionalFormatting>
  <conditionalFormatting sqref="S634">
    <cfRule type="cellIs" dxfId="44" priority="76" stopIfTrue="1" operator="equal">
      <formula>"×"</formula>
    </cfRule>
  </conditionalFormatting>
  <conditionalFormatting sqref="S636">
    <cfRule type="cellIs" dxfId="43" priority="73" stopIfTrue="1" operator="equal">
      <formula>"×"</formula>
    </cfRule>
  </conditionalFormatting>
  <conditionalFormatting sqref="S639">
    <cfRule type="cellIs" dxfId="42" priority="72" stopIfTrue="1" operator="equal">
      <formula>"×"</formula>
    </cfRule>
  </conditionalFormatting>
  <conditionalFormatting sqref="S641">
    <cfRule type="cellIs" dxfId="41" priority="71" stopIfTrue="1" operator="equal">
      <formula>"×"</formula>
    </cfRule>
  </conditionalFormatting>
  <conditionalFormatting sqref="S642">
    <cfRule type="cellIs" dxfId="40" priority="70" stopIfTrue="1" operator="equal">
      <formula>"×"</formula>
    </cfRule>
  </conditionalFormatting>
  <conditionalFormatting sqref="S643">
    <cfRule type="cellIs" dxfId="39" priority="69" stopIfTrue="1" operator="equal">
      <formula>"×"</formula>
    </cfRule>
  </conditionalFormatting>
  <conditionalFormatting sqref="S644">
    <cfRule type="cellIs" dxfId="38" priority="68" stopIfTrue="1" operator="equal">
      <formula>"×"</formula>
    </cfRule>
  </conditionalFormatting>
  <conditionalFormatting sqref="S645">
    <cfRule type="cellIs" dxfId="37" priority="67" stopIfTrue="1" operator="equal">
      <formula>"×"</formula>
    </cfRule>
  </conditionalFormatting>
  <conditionalFormatting sqref="S650">
    <cfRule type="cellIs" dxfId="36" priority="61" stopIfTrue="1" operator="equal">
      <formula>"×"</formula>
    </cfRule>
  </conditionalFormatting>
  <conditionalFormatting sqref="S647">
    <cfRule type="cellIs" dxfId="35" priority="64" stopIfTrue="1" operator="equal">
      <formula>"×"</formula>
    </cfRule>
  </conditionalFormatting>
  <conditionalFormatting sqref="S648">
    <cfRule type="cellIs" dxfId="34" priority="63" stopIfTrue="1" operator="equal">
      <formula>"×"</formula>
    </cfRule>
  </conditionalFormatting>
  <conditionalFormatting sqref="S649">
    <cfRule type="cellIs" dxfId="33" priority="62" stopIfTrue="1" operator="equal">
      <formula>"×"</formula>
    </cfRule>
  </conditionalFormatting>
  <conditionalFormatting sqref="S654">
    <cfRule type="cellIs" dxfId="32" priority="54" stopIfTrue="1" operator="equal">
      <formula>"×"</formula>
    </cfRule>
  </conditionalFormatting>
  <conditionalFormatting sqref="S656">
    <cfRule type="cellIs" dxfId="31" priority="53" stopIfTrue="1" operator="equal">
      <formula>"×"</formula>
    </cfRule>
  </conditionalFormatting>
  <conditionalFormatting sqref="S658">
    <cfRule type="cellIs" dxfId="30" priority="52" stopIfTrue="1" operator="equal">
      <formula>"×"</formula>
    </cfRule>
  </conditionalFormatting>
  <conditionalFormatting sqref="S659">
    <cfRule type="cellIs" dxfId="29" priority="51" stopIfTrue="1" operator="equal">
      <formula>"×"</formula>
    </cfRule>
  </conditionalFormatting>
  <conditionalFormatting sqref="S660">
    <cfRule type="cellIs" dxfId="28" priority="50" stopIfTrue="1" operator="equal">
      <formula>"×"</formula>
    </cfRule>
  </conditionalFormatting>
  <conditionalFormatting sqref="S661">
    <cfRule type="cellIs" dxfId="27" priority="49" stopIfTrue="1" operator="equal">
      <formula>"×"</formula>
    </cfRule>
  </conditionalFormatting>
  <conditionalFormatting sqref="S662">
    <cfRule type="cellIs" dxfId="26" priority="48" stopIfTrue="1" operator="equal">
      <formula>"×"</formula>
    </cfRule>
  </conditionalFormatting>
  <conditionalFormatting sqref="S669">
    <cfRule type="cellIs" dxfId="25" priority="47" stopIfTrue="1" operator="equal">
      <formula>"×"</formula>
    </cfRule>
  </conditionalFormatting>
  <conditionalFormatting sqref="Q598:R598">
    <cfRule type="cellIs" dxfId="24" priority="30" stopIfTrue="1" operator="equal">
      <formula>"未入力あり"</formula>
    </cfRule>
  </conditionalFormatting>
  <conditionalFormatting sqref="Q539:R539">
    <cfRule type="cellIs" dxfId="23" priority="26" stopIfTrue="1" operator="equal">
      <formula>"未入力あり"</formula>
    </cfRule>
  </conditionalFormatting>
  <conditionalFormatting sqref="Q311:R311">
    <cfRule type="cellIs" dxfId="22" priority="23" stopIfTrue="1" operator="equal">
      <formula>"未入力あり"</formula>
    </cfRule>
  </conditionalFormatting>
  <conditionalFormatting sqref="Q312:R312">
    <cfRule type="cellIs" dxfId="21" priority="22" stopIfTrue="1" operator="equal">
      <formula>"未入力あり"</formula>
    </cfRule>
  </conditionalFormatting>
  <conditionalFormatting sqref="Q325:R325">
    <cfRule type="cellIs" dxfId="20" priority="19" stopIfTrue="1" operator="equal">
      <formula>"未入力あり"</formula>
    </cfRule>
  </conditionalFormatting>
  <conditionalFormatting sqref="Q175:R175">
    <cfRule type="cellIs" dxfId="19" priority="15" stopIfTrue="1" operator="equal">
      <formula>"未入力あり"</formula>
    </cfRule>
  </conditionalFormatting>
  <conditionalFormatting sqref="Q565:R565 Q567:R569">
    <cfRule type="cellIs" dxfId="18" priority="14" stopIfTrue="1" operator="equal">
      <formula>"未入力あり"</formula>
    </cfRule>
  </conditionalFormatting>
  <conditionalFormatting sqref="Q566:R566">
    <cfRule type="cellIs" dxfId="17" priority="13" stopIfTrue="1" operator="equal">
      <formula>"未入力あり"</formula>
    </cfRule>
  </conditionalFormatting>
  <conditionalFormatting sqref="Q306:R308">
    <cfRule type="cellIs" dxfId="16" priority="12" stopIfTrue="1" operator="equal">
      <formula>"未入力あり"</formula>
    </cfRule>
  </conditionalFormatting>
  <conditionalFormatting sqref="S308">
    <cfRule type="cellIs" dxfId="15" priority="9" stopIfTrue="1" operator="equal">
      <formula>"×"</formula>
    </cfRule>
  </conditionalFormatting>
  <conditionalFormatting sqref="S306">
    <cfRule type="cellIs" dxfId="14" priority="11" stopIfTrue="1" operator="equal">
      <formula>"×"</formula>
    </cfRule>
  </conditionalFormatting>
  <conditionalFormatting sqref="S307">
    <cfRule type="cellIs" dxfId="13" priority="10" stopIfTrue="1" operator="equal">
      <formula>"×"</formula>
    </cfRule>
  </conditionalFormatting>
  <conditionalFormatting sqref="Q43:R45">
    <cfRule type="cellIs" dxfId="12" priority="8" stopIfTrue="1" operator="equal">
      <formula>"未入力あり"</formula>
    </cfRule>
  </conditionalFormatting>
  <conditionalFormatting sqref="Q46:R46">
    <cfRule type="cellIs" dxfId="11" priority="7" stopIfTrue="1" operator="equal">
      <formula>"未入力あり"</formula>
    </cfRule>
  </conditionalFormatting>
  <conditionalFormatting sqref="S43">
    <cfRule type="cellIs" dxfId="10" priority="5" stopIfTrue="1" operator="equal">
      <formula>"×"</formula>
    </cfRule>
  </conditionalFormatting>
  <conditionalFormatting sqref="S428">
    <cfRule type="cellIs" dxfId="9" priority="1" stopIfTrue="1" operator="equal">
      <formula>"×"</formula>
    </cfRule>
  </conditionalFormatting>
  <dataValidations xWindow="1065" yWindow="723" count="12">
    <dataValidation type="list" allowBlank="1" showInputMessage="1" showErrorMessage="1" error="選択肢から選んでください" sqref="N438 N553 N320 N353:N357 N313 N435:N436 N579 N22 N441:N442 N586 N75:N76 N112 N351 N486:N487 N548 N418 N156:N157 N348 N489:N495 N191 N428 N522:N523 N433 N160:N163 N184:N185 N169:N171 N179:N181 N450 N422:N426 N97 N165:N167 N154 N658:N662 N334 N53 N510 N133:N134 N136 N138 N146 N299 N56:N61 N296:N297 N453:N460 N669 N558:N560 N420 N24:N27 N86 N101:N108 N99 N383:N384 N70:N72 N512:N519 N338:N341 N540 N570:N572 N603 N269:N274 N301:N308 N606 N641:N645 N29:N38 N368:N370 N545 N654 N123 N140 N144 N148 N150:N151 N407:N415 N444 N656 N542 N66 N315:N318 N360:N364 N462 N259 N639 N647:N650 N142 N241 N267 N562:N565 N310:N311 N615:N627 N556 N343 N110 N386 N398:N402 N404:N405 N483:N484 N575:N577 N277:N289 N478:N479 N497 N499:N506 N248:N255 N527 N336 N88:N95 N664:N665 N116 N49:N51 N257 N608:N613 N78:N84 N600 N20 N634:N636 N262 N597 N372:N381 N538 N324 N326 N173:N174 N40:N43 N593:N594 N395:N396 N264 N388:N393 N464:N472">
      <formula1>"はい,いいえ"</formula1>
    </dataValidation>
    <dataValidation type="whole" imeMode="disabled" operator="greaterThanOrEqual" allowBlank="1" showInputMessage="1" showErrorMessage="1" error="整数を入力_x000d_" prompt="整数で入力_x000d_" sqref="N67">
      <formula1>0</formula1>
    </dataValidation>
    <dataValidation type="list" allowBlank="1" showInputMessage="1" showErrorMessage="1" error="選択肢から選んでください" sqref="N62">
      <formula1>"医用原子力技術研究振興財団,その他,-"</formula1>
    </dataValidation>
    <dataValidation type="whole" imeMode="disabled" operator="greaterThanOrEqual" allowBlank="1" showInputMessage="1" showErrorMessage="1" prompt="整数で入力" sqref="N182 N141 N590:N591 N132 N186:N190 N205:N207 N652 N322 N573 N552 N580:N584 N385 N637:N638 N298 N192 N197:N198 N200:N203 N587:N588 N242:N243 N245:N246 N543:N544 N128:N130 N135 N137 N139 N143 N145 N147 N149 N153 N526 N541 N546:N547 N549:N550 N539 N176:N178 N567:N569 N528:N536 N124:N126 N117:N122">
      <formula1>0</formula1>
    </dataValidation>
    <dataValidation type="custom" imeMode="disabled" allowBlank="1" showInputMessage="1" showErrorMessage="1" error="半角で入力してください" prompt="アドレスは、手入力せずにホームページからコピーしてください" sqref="O364 O369">
      <formula1>LEN(O364)=LENB(O364)</formula1>
    </dataValidation>
    <dataValidation allowBlank="1" showInputMessage="1" showErrorMessage="1" prompt="表紙シートの病院名を反映" sqref="L2"/>
    <dataValidation type="whole" imeMode="disabled" operator="greaterThanOrEqual" allowBlank="1" showInputMessage="1" showErrorMessage="1" error="整数を入力" prompt="整数で入力" sqref="N209:N212 N214:N218 N222:N228 N231:N235 N237:N239">
      <formula1>0</formula1>
    </dataValidation>
    <dataValidation allowBlank="1" showInputMessage="1" showErrorMessage="1" error="選択肢から選んでください" sqref="N475:O475 N439:O439"/>
    <dataValidation type="list" allowBlank="1" showInputMessage="1" showErrorMessage="1" error="選択肢から選んでください" sqref="N65 N39 N73 N111 N47 N54 N68 N345:N347 N44:N45 N312 N557 N561 N651 N314 N321 N275 N666:N668 N319 N331:N332 N430:N432 N164 N327:N329 N473:N474">
      <formula1>"はい,いいえ,-"</formula1>
    </dataValidation>
    <dataValidation allowBlank="1" showDropDown="1" showInputMessage="1" showErrorMessage="1" error="選択肢から選んでください" sqref="N498"/>
    <dataValidation type="list" allowBlank="1" showInputMessage="1" showErrorMessage="1" error="選択肢から選んでください" sqref="N290:N294 N628:N632">
      <formula1>"自施設で対応,適切な機関に紹介,どちらでもない"</formula1>
    </dataValidation>
    <dataValidation type="list" allowBlank="1" showInputMessage="1" showErrorMessage="1" error="選択肢から選んでください" sqref="N463 N521 N477 N481 N449">
      <formula1>"単独で整備,連携により整備,いいえ"</formula1>
    </dataValidation>
  </dataValidations>
  <hyperlinks>
    <hyperlink ref="N23" location="'別紙2（専門とするがんの診療状況）'!A1" tooltip="別紙２に移動します" display="別紙2"/>
    <hyperlink ref="N16" location="'別紙1（満たしていない要件）'!A1" tooltip="別紙１に移動します" display="別紙1"/>
    <hyperlink ref="N452" location="'別紙2（専門とするがんの診療状況）'!Print_Area" tooltip="別紙２に移動します" display="別紙2"/>
    <hyperlink ref="N96" location="'別紙４（緩和病棟）'!Print_Area" tooltip="別紙４に移動します" display="別紙4"/>
    <hyperlink ref="N100" location="'別紙５（地域緩和ケア連携体制）'!Print_Area" tooltip="別紙５に移動します" display="別紙5"/>
    <hyperlink ref="N152" location="'別紙6（緩和メンバー）'!A1" tooltip="別紙6に移動します" display="別紙6"/>
    <hyperlink ref="N175" location="'別紙10（連携協力体制）'!A1" tooltip="別紙１０に移動します" display="別紙10"/>
    <hyperlink ref="N260" location="'別紙7（相談内容）'!A1" tooltip="別紙７に移動します" display="別紙7"/>
    <hyperlink ref="N261" location="'別紙8（相談支援センター窓口）'!A1" tooltip="別紙８に移動します" display="別紙8"/>
    <hyperlink ref="N265" location="'別紙10（連携協力体制）'!A1" tooltip="別紙１０に移動します" display="別紙10"/>
    <hyperlink ref="N266" location="'別紙11（専門外来）'!A1" tooltip="別紙１１に移動します" display="別紙11"/>
    <hyperlink ref="N300" location="'別紙12（院内がん登録）'!A1" tooltip="別紙１２に移動します" display="別紙12"/>
    <hyperlink ref="N330" location="'別紙13（臨床試験・治験）'!A1" tooltip="別紙１３に移動します" display="別紙13"/>
    <hyperlink ref="N335" location="'別紙14（PDCAサイクル）'!A1" tooltip="別紙１４に移動します" display="別紙14"/>
    <hyperlink ref="N342" location="'別紙15（医療安全）'!A1" tooltip="別紙１５に移動します" display="別紙15"/>
    <hyperlink ref="N397" location="'別紙５（地域緩和ケア連携体制）'!Print_Area" tooltip="別紙５に移動します" display="別紙5"/>
    <hyperlink ref="N416" location="'別紙16（PCCメンバー）'!A1" tooltip="別紙１６に移動します" display="別紙16"/>
    <hyperlink ref="N427" location="'別紙15（医療安全）'!A1" tooltip="別紙１５に移動します" display="別紙15"/>
    <hyperlink ref="N440" location="'別紙17（集学的治療提供体制）'!A1" tooltip="別紙１７に移動します" display="別紙17"/>
    <hyperlink ref="N443" location="'別紙18（連携診療体制）'!Print_Area" tooltip="別紙１８に移動します" display="別紙18"/>
    <hyperlink ref="N451" location="'別紙19（グループ指定の状況）'!A1" tooltip="別紙１９に移動します" display="別紙19"/>
    <hyperlink ref="N461" location="'別紙20（人材交流計画）'!A1" tooltip="別紙２０に移動します" display="別紙20"/>
    <hyperlink ref="N496" location="'別紙３（緩和外来）'!Print_Area" tooltip="別紙３に移動します" display="別紙3"/>
    <hyperlink ref="N507" location="'別紙４（緩和病棟）'!Print_Area" tooltip="別紙４に移動します" display="別紙4"/>
    <hyperlink ref="N511" location="'別紙５（地域緩和ケア連携体制）'!Print_Area" tooltip="別紙５に移動します" display="別紙5"/>
    <hyperlink ref="N551" location="'別紙6（緩和メンバー）'!A1" tooltip="別紙６に移動します" display="別紙6"/>
    <hyperlink ref="N566" location="'別紙10（連携協力体制）'!A1" tooltip="別紙１０に移動します" display="別紙10"/>
    <hyperlink ref="N598" location="'別紙9（相談支援センター体制）'!A1" tooltip="別紙９に移動します" display="別紙9"/>
    <hyperlink ref="N601" location="'別紙7（相談内容）'!A1" tooltip="別紙７に移動します" display="別紙7"/>
    <hyperlink ref="N602" location="'別紙8（相談支援センター窓口）'!A1" tooltip="別紙８に移動します" display="別紙8"/>
    <hyperlink ref="N604" location="'別紙10（連携協力体制）'!A1" tooltip="別紙１０に移動します" display="別紙10"/>
    <hyperlink ref="N605" location="'別紙11（専門外来）'!A1" tooltip="別紙１１に移動します" display="別紙11"/>
    <hyperlink ref="N640" location="'別紙12（院内がん登録）'!A1" tooltip="別紙１２に移動します" display="別紙12"/>
    <hyperlink ref="N655" location="'別紙14（PDCAサイクル）'!A1" tooltip="別紙１４に移動します" display="別紙14"/>
    <hyperlink ref="N663" location="'別紙15（医療安全）'!A1" tooltip="別紙１５に移動します" display="別紙15"/>
    <hyperlink ref="N85" location="'別紙３（緩和外来）'!Print_Area" tooltip="別紙３に移動します" display="別紙3"/>
    <hyperlink ref="N263" location="'別紙9（相談支援センター体制）'!A1" tooltip="別紙９に移動します" display="別紙9"/>
    <hyperlink ref="N394" location="'別紙8（相談支援センター窓口）'!A1" tooltip="別紙８に移動します" display="別紙8"/>
  </hyperlinks>
  <printOptions horizontalCentered="1"/>
  <pageMargins left="0.39370078740157483" right="0.39370078740157483" top="0.59055118110236227" bottom="0.59055118110236227" header="0.35433070866141736" footer="0.27559055118110237"/>
  <pageSetup paperSize="9" scale="84" fitToHeight="0" orientation="portrait" cellComments="asDisplayed" r:id="rId1"/>
  <headerFooter>
    <oddHeader>&amp;Rver.2.0</oddHeader>
    <oddFooter>&amp;C&amp;P/&amp;N&amp;R&amp;A</oddFooter>
  </headerFooter>
  <rowBreaks count="22" manualBreakCount="22">
    <brk id="73" max="18" man="1"/>
    <brk id="97" max="18" man="1"/>
    <brk id="114" max="18" man="1"/>
    <brk id="142" max="18" man="1"/>
    <brk id="182" max="18" man="1"/>
    <brk id="239" max="18" man="1"/>
    <brk id="263" max="18" man="1"/>
    <brk id="294" max="18" man="1"/>
    <brk id="322" max="18" man="1"/>
    <brk id="336" max="18" man="1"/>
    <brk id="364" max="18" man="1"/>
    <brk id="386" max="18" man="1"/>
    <brk id="420" max="18" man="1"/>
    <brk id="454" max="18" man="1"/>
    <brk id="481" max="18" man="1"/>
    <brk id="502" max="18" man="1"/>
    <brk id="517" max="18" man="1"/>
    <brk id="542" max="18" man="1"/>
    <brk id="577" max="18" man="1"/>
    <brk id="598" max="18" man="1"/>
    <brk id="633" max="18" man="1"/>
    <brk id="656" max="18" man="1"/>
  </rowBreaks>
  <ignoredErrors>
    <ignoredError sqref="C241 C250:C251 C253:C255 C326 C334 C336 C338:C341 C343:C348 C350 C368:C371 C383:C386 C388:C389 C392 C418 C422:C428 C433 B438 B441:B444 C654 C656 C658:C659 C661:C662 C664 C669 C360:C364 C324" numberStoredAsText="1"/>
    <ignoredError sqref="S1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68"/>
  <sheetViews>
    <sheetView view="pageBreakPreview" topLeftCell="A16" zoomScaleNormal="70" zoomScaleSheetLayoutView="100" workbookViewId="0">
      <selection activeCell="K56" sqref="K56"/>
    </sheetView>
  </sheetViews>
  <sheetFormatPr defaultColWidth="8.875" defaultRowHeight="13.5" x14ac:dyDescent="0.15"/>
  <cols>
    <col min="1" max="1" width="47.875" style="3" customWidth="1"/>
    <col min="2" max="5" width="18.25" style="3" customWidth="1"/>
    <col min="6" max="9" width="2.375" style="3" customWidth="1"/>
    <col min="10" max="10" width="15.75" style="3" customWidth="1"/>
    <col min="11" max="11" width="14.875" style="3" customWidth="1"/>
    <col min="12" max="12" width="15" style="3" customWidth="1"/>
    <col min="13" max="13" width="2.25" style="225" customWidth="1"/>
    <col min="14" max="14" width="80.625" style="3" customWidth="1"/>
    <col min="15" max="16384" width="8.875" style="3"/>
  </cols>
  <sheetData>
    <row r="1" spans="1:14" ht="20.100000000000001" customHeight="1" thickBot="1" x14ac:dyDescent="0.2">
      <c r="A1" s="1556" t="s">
        <v>894</v>
      </c>
      <c r="B1" s="1556"/>
      <c r="C1" s="1556"/>
      <c r="D1" s="1556"/>
      <c r="E1" s="1556"/>
      <c r="F1" s="1556"/>
      <c r="G1" s="1556"/>
      <c r="H1" s="1556"/>
      <c r="I1" s="1556"/>
      <c r="J1" s="1556"/>
      <c r="K1" s="1556"/>
      <c r="M1" s="973" t="s">
        <v>1344</v>
      </c>
      <c r="N1" s="973"/>
    </row>
    <row r="2" spans="1:14" ht="24.95" customHeight="1" thickTop="1" thickBot="1" x14ac:dyDescent="0.2">
      <c r="A2" s="1279"/>
      <c r="B2" s="1429" t="s">
        <v>399</v>
      </c>
      <c r="C2" s="1429"/>
      <c r="D2" s="1429"/>
      <c r="E2" s="1429"/>
      <c r="F2" s="1429"/>
      <c r="G2" s="1429"/>
      <c r="H2" s="1429"/>
      <c r="I2" s="1429"/>
      <c r="J2" s="1557"/>
      <c r="K2" s="302" t="s">
        <v>1873</v>
      </c>
      <c r="L2" s="1558" t="str">
        <f>IF(K2&lt;&gt;"あり","←記載の有無欄を「あり」として、すべてのがん種について選択をしてください","")</f>
        <v/>
      </c>
      <c r="M2" s="973" t="s">
        <v>1515</v>
      </c>
      <c r="N2" s="973"/>
    </row>
    <row r="3" spans="1:14" ht="5.0999999999999996" customHeight="1" thickTop="1" x14ac:dyDescent="0.15">
      <c r="A3" s="274"/>
      <c r="B3" s="274"/>
      <c r="C3" s="274"/>
      <c r="D3" s="274"/>
      <c r="E3" s="274"/>
      <c r="F3" s="274"/>
      <c r="G3" s="274"/>
      <c r="H3" s="274"/>
      <c r="I3" s="274"/>
      <c r="J3" s="274"/>
      <c r="K3" s="274"/>
      <c r="L3" s="1558"/>
    </row>
    <row r="4" spans="1:14" ht="20.100000000000001" customHeight="1" x14ac:dyDescent="0.15">
      <c r="A4" s="274"/>
      <c r="B4" s="274"/>
      <c r="C4" s="274"/>
      <c r="D4" s="274"/>
      <c r="E4" s="274"/>
      <c r="F4" s="279" t="s">
        <v>248</v>
      </c>
      <c r="G4" s="1564" t="str">
        <f>+表紙①!E2</f>
        <v>大阪医療センター</v>
      </c>
      <c r="H4" s="1565"/>
      <c r="I4" s="1565"/>
      <c r="J4" s="1565"/>
      <c r="K4" s="1566"/>
      <c r="L4" s="1558"/>
      <c r="M4" s="973" t="s">
        <v>1516</v>
      </c>
    </row>
    <row r="5" spans="1:14" ht="19.5" customHeight="1" x14ac:dyDescent="0.15">
      <c r="A5" s="274"/>
      <c r="B5" s="280"/>
      <c r="C5" s="280"/>
      <c r="D5" s="280"/>
      <c r="E5" s="280"/>
      <c r="F5" s="277" t="s">
        <v>1575</v>
      </c>
      <c r="G5" s="1285" t="s">
        <v>1826</v>
      </c>
      <c r="J5" s="1285"/>
      <c r="K5" s="1285"/>
      <c r="L5" s="1558"/>
      <c r="M5" s="226"/>
      <c r="N5" s="1257" t="s">
        <v>398</v>
      </c>
    </row>
    <row r="6" spans="1:14" s="148" customFormat="1" ht="28.9" customHeight="1" x14ac:dyDescent="0.15">
      <c r="A6" s="1345" t="s">
        <v>1824</v>
      </c>
      <c r="B6" s="1344"/>
      <c r="C6" s="1344"/>
      <c r="D6" s="1344"/>
      <c r="E6" s="1344"/>
      <c r="F6" s="1344"/>
      <c r="G6" s="1344"/>
      <c r="H6" s="1344"/>
      <c r="I6" s="1344"/>
      <c r="J6" s="1344"/>
      <c r="K6" s="1344"/>
      <c r="L6" s="1558"/>
      <c r="M6" s="228"/>
      <c r="N6" s="1258"/>
    </row>
    <row r="7" spans="1:14" s="74" customFormat="1" ht="20.100000000000001" customHeight="1" x14ac:dyDescent="0.15">
      <c r="A7" s="533" t="s">
        <v>1825</v>
      </c>
      <c r="B7" s="533"/>
      <c r="C7" s="533"/>
      <c r="D7" s="533"/>
      <c r="E7" s="533"/>
      <c r="F7" s="533"/>
      <c r="G7" s="533"/>
      <c r="H7" s="533"/>
      <c r="I7" s="533"/>
      <c r="J7" s="533"/>
      <c r="K7" s="533"/>
      <c r="M7" s="227"/>
      <c r="N7" s="214"/>
    </row>
    <row r="8" spans="1:14" s="69" customFormat="1" ht="20.100000000000001" customHeight="1" x14ac:dyDescent="0.15">
      <c r="A8" s="1350" t="s">
        <v>1795</v>
      </c>
      <c r="B8" s="1342"/>
      <c r="C8" s="1341"/>
      <c r="D8" s="1341"/>
      <c r="E8" s="1341"/>
      <c r="F8" s="1342"/>
      <c r="G8" s="1342"/>
      <c r="H8" s="1342"/>
      <c r="I8" s="1342"/>
      <c r="J8" s="1342"/>
      <c r="K8" s="1342"/>
      <c r="M8" s="227"/>
      <c r="N8" s="1343"/>
    </row>
    <row r="9" spans="1:14" s="74" customFormat="1" ht="22.5" customHeight="1" x14ac:dyDescent="0.15">
      <c r="A9" s="1559" t="s">
        <v>867</v>
      </c>
      <c r="B9" s="1561" t="s">
        <v>866</v>
      </c>
      <c r="C9" s="1562"/>
      <c r="D9" s="1562"/>
      <c r="E9" s="1563"/>
      <c r="J9" s="903"/>
      <c r="N9" s="481"/>
    </row>
    <row r="10" spans="1:14" s="74" customFormat="1" ht="22.5" customHeight="1" thickBot="1" x14ac:dyDescent="0.2">
      <c r="A10" s="1560"/>
      <c r="B10" s="1286" t="s">
        <v>863</v>
      </c>
      <c r="C10" s="1286" t="s">
        <v>864</v>
      </c>
      <c r="D10" s="1286" t="s">
        <v>865</v>
      </c>
      <c r="E10" s="1349" t="s">
        <v>1703</v>
      </c>
      <c r="I10" s="217"/>
      <c r="K10" s="217"/>
      <c r="N10" s="481"/>
    </row>
    <row r="11" spans="1:14" s="74" customFormat="1" ht="42" customHeight="1" thickBot="1" x14ac:dyDescent="0.2">
      <c r="A11" s="1326" t="s">
        <v>250</v>
      </c>
      <c r="B11" s="1329" t="s">
        <v>1949</v>
      </c>
      <c r="C11" s="1329" t="s">
        <v>1949</v>
      </c>
      <c r="D11" s="1329" t="s">
        <v>1949</v>
      </c>
      <c r="E11" s="1329" t="s">
        <v>1950</v>
      </c>
      <c r="I11" s="217"/>
      <c r="K11" s="217"/>
      <c r="N11" s="481"/>
    </row>
    <row r="12" spans="1:14" s="74" customFormat="1" ht="42" customHeight="1" thickBot="1" x14ac:dyDescent="0.2">
      <c r="A12" s="1324" t="s">
        <v>848</v>
      </c>
      <c r="B12" s="1329" t="s">
        <v>1949</v>
      </c>
      <c r="C12" s="1329" t="s">
        <v>1949</v>
      </c>
      <c r="D12" s="1329" t="s">
        <v>1949</v>
      </c>
      <c r="E12" s="1329" t="s">
        <v>1950</v>
      </c>
      <c r="J12" s="903"/>
      <c r="N12" s="481"/>
    </row>
    <row r="13" spans="1:14" s="74" customFormat="1" ht="42" customHeight="1" thickBot="1" x14ac:dyDescent="0.2">
      <c r="A13" s="1325" t="s">
        <v>849</v>
      </c>
      <c r="B13" s="1329" t="s">
        <v>1949</v>
      </c>
      <c r="C13" s="1329" t="s">
        <v>1949</v>
      </c>
      <c r="D13" s="1329" t="s">
        <v>1949</v>
      </c>
      <c r="E13" s="1329" t="s">
        <v>1950</v>
      </c>
      <c r="I13" s="217"/>
      <c r="K13" s="217"/>
      <c r="N13" s="481"/>
    </row>
    <row r="14" spans="1:14" s="74" customFormat="1" ht="42" customHeight="1" thickBot="1" x14ac:dyDescent="0.2">
      <c r="A14" s="1325" t="s">
        <v>313</v>
      </c>
      <c r="B14" s="1329" t="s">
        <v>1949</v>
      </c>
      <c r="C14" s="1329" t="s">
        <v>1949</v>
      </c>
      <c r="D14" s="1329" t="s">
        <v>1949</v>
      </c>
      <c r="E14" s="1329" t="s">
        <v>1950</v>
      </c>
      <c r="I14" s="217"/>
      <c r="K14" s="217"/>
      <c r="N14" s="481"/>
    </row>
    <row r="15" spans="1:14" s="74" customFormat="1" ht="42" customHeight="1" thickBot="1" x14ac:dyDescent="0.2">
      <c r="A15" s="1325" t="s">
        <v>851</v>
      </c>
      <c r="B15" s="1329" t="s">
        <v>1949</v>
      </c>
      <c r="C15" s="1329" t="s">
        <v>1949</v>
      </c>
      <c r="D15" s="1329" t="s">
        <v>1949</v>
      </c>
      <c r="E15" s="1329" t="s">
        <v>1950</v>
      </c>
      <c r="I15" s="217"/>
      <c r="K15" s="217"/>
      <c r="N15" s="481"/>
    </row>
    <row r="16" spans="1:14" s="74" customFormat="1" ht="22.5" customHeight="1" x14ac:dyDescent="0.15">
      <c r="A16" s="1559" t="s">
        <v>1704</v>
      </c>
      <c r="B16" s="1567" t="s">
        <v>866</v>
      </c>
      <c r="C16" s="1568"/>
      <c r="D16" s="1568"/>
      <c r="E16" s="1569"/>
      <c r="I16" s="217"/>
      <c r="K16" s="217"/>
      <c r="N16" s="481"/>
    </row>
    <row r="17" spans="1:14" s="74" customFormat="1" ht="22.5" customHeight="1" thickBot="1" x14ac:dyDescent="0.2">
      <c r="A17" s="1560"/>
      <c r="B17" s="1286" t="s">
        <v>863</v>
      </c>
      <c r="C17" s="1286" t="s">
        <v>864</v>
      </c>
      <c r="D17" s="1286" t="s">
        <v>865</v>
      </c>
      <c r="E17" s="1331" t="s">
        <v>1703</v>
      </c>
      <c r="I17" s="217"/>
      <c r="K17" s="217"/>
      <c r="N17" s="481"/>
    </row>
    <row r="18" spans="1:14" s="74" customFormat="1" ht="42" customHeight="1" thickBot="1" x14ac:dyDescent="0.2">
      <c r="A18" s="1325" t="s">
        <v>1752</v>
      </c>
      <c r="B18" s="1329" t="s">
        <v>1949</v>
      </c>
      <c r="C18" s="1329" t="s">
        <v>1949</v>
      </c>
      <c r="D18" s="1329" t="s">
        <v>1949</v>
      </c>
      <c r="E18" s="1329" t="s">
        <v>1950</v>
      </c>
      <c r="I18" s="217"/>
      <c r="K18" s="217"/>
      <c r="N18" s="481"/>
    </row>
    <row r="19" spans="1:14" s="74" customFormat="1" ht="42" customHeight="1" thickBot="1" x14ac:dyDescent="0.2">
      <c r="A19" s="1325" t="s">
        <v>1705</v>
      </c>
      <c r="B19" s="1329" t="s">
        <v>1949</v>
      </c>
      <c r="C19" s="1329" t="s">
        <v>1949</v>
      </c>
      <c r="D19" s="1329" t="s">
        <v>1926</v>
      </c>
      <c r="E19" s="1329" t="s">
        <v>1950</v>
      </c>
      <c r="I19" s="217"/>
      <c r="K19" s="217"/>
      <c r="N19" s="481"/>
    </row>
    <row r="20" spans="1:14" s="74" customFormat="1" ht="42" customHeight="1" thickBot="1" x14ac:dyDescent="0.2">
      <c r="A20" s="1325" t="s">
        <v>1706</v>
      </c>
      <c r="B20" s="1329" t="s">
        <v>1950</v>
      </c>
      <c r="C20" s="1329" t="s">
        <v>1950</v>
      </c>
      <c r="D20" s="1329" t="s">
        <v>1950</v>
      </c>
      <c r="E20" s="1329" t="s">
        <v>1950</v>
      </c>
      <c r="I20" s="217"/>
      <c r="K20" s="217"/>
      <c r="N20" s="481"/>
    </row>
    <row r="21" spans="1:14" s="74" customFormat="1" ht="42" customHeight="1" thickBot="1" x14ac:dyDescent="0.2">
      <c r="A21" s="1325" t="s">
        <v>1707</v>
      </c>
      <c r="B21" s="1329" t="s">
        <v>1950</v>
      </c>
      <c r="C21" s="1329" t="s">
        <v>1950</v>
      </c>
      <c r="D21" s="1329" t="s">
        <v>1950</v>
      </c>
      <c r="E21" s="1329" t="s">
        <v>1950</v>
      </c>
      <c r="I21" s="217"/>
      <c r="K21" s="217"/>
      <c r="N21" s="481"/>
    </row>
    <row r="22" spans="1:14" s="74" customFormat="1" ht="42" customHeight="1" thickBot="1" x14ac:dyDescent="0.2">
      <c r="A22" s="1325" t="s">
        <v>1708</v>
      </c>
      <c r="B22" s="1329" t="s">
        <v>1949</v>
      </c>
      <c r="C22" s="1329" t="s">
        <v>1949</v>
      </c>
      <c r="D22" s="1329" t="s">
        <v>1926</v>
      </c>
      <c r="E22" s="1329" t="s">
        <v>1950</v>
      </c>
      <c r="I22" s="217"/>
      <c r="K22" s="217"/>
      <c r="N22" s="481"/>
    </row>
    <row r="23" spans="1:14" s="74" customFormat="1" ht="42" customHeight="1" thickBot="1" x14ac:dyDescent="0.2">
      <c r="A23" s="1325" t="s">
        <v>1709</v>
      </c>
      <c r="B23" s="1329" t="s">
        <v>1949</v>
      </c>
      <c r="C23" s="1329" t="s">
        <v>1949</v>
      </c>
      <c r="D23" s="1329" t="s">
        <v>1949</v>
      </c>
      <c r="E23" s="1329" t="s">
        <v>1950</v>
      </c>
      <c r="I23" s="217"/>
      <c r="K23" s="217"/>
      <c r="N23" s="481"/>
    </row>
    <row r="24" spans="1:14" s="74" customFormat="1" ht="42" customHeight="1" thickBot="1" x14ac:dyDescent="0.2">
      <c r="A24" s="1325" t="s">
        <v>1710</v>
      </c>
      <c r="B24" s="1329" t="s">
        <v>1950</v>
      </c>
      <c r="C24" s="1329" t="s">
        <v>1950</v>
      </c>
      <c r="D24" s="1329" t="s">
        <v>1950</v>
      </c>
      <c r="E24" s="1329" t="s">
        <v>1950</v>
      </c>
      <c r="I24" s="217"/>
      <c r="K24" s="217"/>
      <c r="N24" s="481"/>
    </row>
    <row r="25" spans="1:14" s="74" customFormat="1" ht="42" customHeight="1" thickBot="1" x14ac:dyDescent="0.2">
      <c r="A25" s="1325" t="s">
        <v>1711</v>
      </c>
      <c r="B25" s="1329" t="s">
        <v>1950</v>
      </c>
      <c r="C25" s="1329" t="s">
        <v>1950</v>
      </c>
      <c r="D25" s="1329" t="s">
        <v>1950</v>
      </c>
      <c r="E25" s="1329" t="s">
        <v>1950</v>
      </c>
      <c r="I25" s="217"/>
      <c r="K25" s="217"/>
      <c r="N25" s="481"/>
    </row>
    <row r="26" spans="1:14" s="74" customFormat="1" ht="42" customHeight="1" thickBot="1" x14ac:dyDescent="0.2">
      <c r="A26" s="1325" t="s">
        <v>1712</v>
      </c>
      <c r="B26" s="1329" t="s">
        <v>1950</v>
      </c>
      <c r="C26" s="1329" t="s">
        <v>1950</v>
      </c>
      <c r="D26" s="1329" t="s">
        <v>1950</v>
      </c>
      <c r="E26" s="1329" t="s">
        <v>1950</v>
      </c>
      <c r="I26" s="217"/>
      <c r="K26" s="217"/>
      <c r="N26" s="481"/>
    </row>
    <row r="27" spans="1:14" s="74" customFormat="1" ht="42" customHeight="1" thickBot="1" x14ac:dyDescent="0.2">
      <c r="A27" s="1325" t="s">
        <v>1713</v>
      </c>
      <c r="B27" s="1329" t="s">
        <v>1949</v>
      </c>
      <c r="C27" s="1329" t="s">
        <v>1949</v>
      </c>
      <c r="D27" s="1329" t="s">
        <v>1949</v>
      </c>
      <c r="E27" s="1329" t="s">
        <v>1950</v>
      </c>
      <c r="I27" s="217"/>
      <c r="K27" s="217"/>
      <c r="N27" s="481"/>
    </row>
    <row r="28" spans="1:14" s="74" customFormat="1" ht="42" customHeight="1" thickBot="1" x14ac:dyDescent="0.2">
      <c r="A28" s="1325" t="s">
        <v>1714</v>
      </c>
      <c r="B28" s="1329" t="s">
        <v>1949</v>
      </c>
      <c r="C28" s="1329" t="s">
        <v>1949</v>
      </c>
      <c r="D28" s="1329" t="s">
        <v>1926</v>
      </c>
      <c r="E28" s="1329" t="s">
        <v>1950</v>
      </c>
      <c r="I28" s="217"/>
      <c r="K28" s="217"/>
      <c r="N28" s="481"/>
    </row>
    <row r="29" spans="1:14" s="74" customFormat="1" ht="42" customHeight="1" thickBot="1" x14ac:dyDescent="0.2">
      <c r="A29" s="1325" t="s">
        <v>1715</v>
      </c>
      <c r="B29" s="1329" t="s">
        <v>1949</v>
      </c>
      <c r="C29" s="1329" t="s">
        <v>1949</v>
      </c>
      <c r="D29" s="1329" t="s">
        <v>1949</v>
      </c>
      <c r="E29" s="1329" t="s">
        <v>1950</v>
      </c>
      <c r="I29" s="217"/>
      <c r="K29" s="217"/>
      <c r="N29" s="481"/>
    </row>
    <row r="30" spans="1:14" s="74" customFormat="1" ht="42" customHeight="1" thickBot="1" x14ac:dyDescent="0.2">
      <c r="A30" s="1325" t="s">
        <v>1716</v>
      </c>
      <c r="B30" s="1329" t="s">
        <v>1926</v>
      </c>
      <c r="C30" s="1329" t="s">
        <v>1926</v>
      </c>
      <c r="D30" s="1329" t="s">
        <v>1926</v>
      </c>
      <c r="E30" s="1329" t="s">
        <v>1950</v>
      </c>
      <c r="I30" s="217"/>
      <c r="K30" s="217"/>
      <c r="N30" s="481"/>
    </row>
    <row r="31" spans="1:14" s="74" customFormat="1" ht="42" customHeight="1" thickBot="1" x14ac:dyDescent="0.2">
      <c r="A31" s="1325" t="s">
        <v>1717</v>
      </c>
      <c r="B31" s="1329" t="s">
        <v>1949</v>
      </c>
      <c r="C31" s="1329" t="s">
        <v>1949</v>
      </c>
      <c r="D31" s="1329" t="s">
        <v>1949</v>
      </c>
      <c r="E31" s="1329" t="s">
        <v>1950</v>
      </c>
      <c r="I31" s="217"/>
      <c r="K31" s="217"/>
      <c r="N31" s="481"/>
    </row>
    <row r="32" spans="1:14" s="74" customFormat="1" ht="42" customHeight="1" thickBot="1" x14ac:dyDescent="0.2">
      <c r="A32" s="1325" t="s">
        <v>1718</v>
      </c>
      <c r="B32" s="1329" t="s">
        <v>1949</v>
      </c>
      <c r="C32" s="1329" t="s">
        <v>1949</v>
      </c>
      <c r="D32" s="1329" t="s">
        <v>1926</v>
      </c>
      <c r="E32" s="1329" t="s">
        <v>1950</v>
      </c>
      <c r="I32" s="217"/>
      <c r="K32" s="217"/>
      <c r="N32" s="481"/>
    </row>
    <row r="33" spans="1:14" s="74" customFormat="1" ht="42" customHeight="1" thickBot="1" x14ac:dyDescent="0.2">
      <c r="A33" s="1325" t="s">
        <v>1719</v>
      </c>
      <c r="B33" s="1329" t="s">
        <v>1949</v>
      </c>
      <c r="C33" s="1329" t="s">
        <v>1949</v>
      </c>
      <c r="D33" s="1329" t="s">
        <v>1926</v>
      </c>
      <c r="E33" s="1329" t="s">
        <v>1950</v>
      </c>
      <c r="I33" s="217"/>
      <c r="K33" s="217"/>
      <c r="N33" s="481"/>
    </row>
    <row r="34" spans="1:14" s="74" customFormat="1" ht="42" customHeight="1" thickBot="1" x14ac:dyDescent="0.2">
      <c r="A34" s="1325" t="s">
        <v>1720</v>
      </c>
      <c r="B34" s="1329" t="s">
        <v>1949</v>
      </c>
      <c r="C34" s="1329" t="s">
        <v>1949</v>
      </c>
      <c r="D34" s="1329" t="s">
        <v>1926</v>
      </c>
      <c r="E34" s="1329" t="s">
        <v>1950</v>
      </c>
      <c r="I34" s="217"/>
      <c r="K34" s="217"/>
      <c r="N34" s="481"/>
    </row>
    <row r="35" spans="1:14" s="74" customFormat="1" ht="42" customHeight="1" thickBot="1" x14ac:dyDescent="0.2">
      <c r="A35" s="1325" t="s">
        <v>1721</v>
      </c>
      <c r="B35" s="1329" t="s">
        <v>1949</v>
      </c>
      <c r="C35" s="1329" t="s">
        <v>1949</v>
      </c>
      <c r="D35" s="1329" t="s">
        <v>1949</v>
      </c>
      <c r="E35" s="1329" t="s">
        <v>1950</v>
      </c>
      <c r="I35" s="217"/>
      <c r="K35" s="217"/>
      <c r="N35" s="481"/>
    </row>
    <row r="36" spans="1:14" s="74" customFormat="1" ht="42" customHeight="1" thickBot="1" x14ac:dyDescent="0.2">
      <c r="A36" s="1325" t="s">
        <v>1722</v>
      </c>
      <c r="B36" s="1329" t="s">
        <v>1949</v>
      </c>
      <c r="C36" s="1329" t="s">
        <v>1949</v>
      </c>
      <c r="D36" s="1329" t="s">
        <v>1949</v>
      </c>
      <c r="E36" s="1329" t="s">
        <v>1950</v>
      </c>
      <c r="I36" s="217"/>
      <c r="K36" s="217"/>
      <c r="N36" s="481"/>
    </row>
    <row r="37" spans="1:14" s="74" customFormat="1" ht="42" customHeight="1" thickBot="1" x14ac:dyDescent="0.2">
      <c r="A37" s="1325" t="s">
        <v>1723</v>
      </c>
      <c r="B37" s="1329" t="s">
        <v>1949</v>
      </c>
      <c r="C37" s="1329" t="s">
        <v>1949</v>
      </c>
      <c r="D37" s="1329" t="s">
        <v>1926</v>
      </c>
      <c r="E37" s="1329" t="s">
        <v>1950</v>
      </c>
      <c r="I37" s="217"/>
      <c r="K37" s="217"/>
      <c r="N37" s="481"/>
    </row>
    <row r="38" spans="1:14" s="74" customFormat="1" ht="42" customHeight="1" thickBot="1" x14ac:dyDescent="0.2">
      <c r="A38" s="1325" t="s">
        <v>1724</v>
      </c>
      <c r="B38" s="1329" t="s">
        <v>1926</v>
      </c>
      <c r="C38" s="1329" t="s">
        <v>1926</v>
      </c>
      <c r="D38" s="1329" t="s">
        <v>1926</v>
      </c>
      <c r="E38" s="1329" t="s">
        <v>1950</v>
      </c>
      <c r="I38" s="217"/>
      <c r="K38" s="217"/>
      <c r="N38" s="481"/>
    </row>
    <row r="39" spans="1:14" s="74" customFormat="1" ht="42" customHeight="1" thickBot="1" x14ac:dyDescent="0.2">
      <c r="A39" s="1325" t="s">
        <v>1725</v>
      </c>
      <c r="B39" s="1329" t="s">
        <v>1926</v>
      </c>
      <c r="C39" s="1329" t="s">
        <v>1926</v>
      </c>
      <c r="D39" s="1329" t="s">
        <v>1926</v>
      </c>
      <c r="E39" s="1329" t="s">
        <v>1950</v>
      </c>
      <c r="I39" s="217"/>
      <c r="K39" s="217"/>
      <c r="N39" s="481"/>
    </row>
    <row r="40" spans="1:14" s="74" customFormat="1" ht="42" customHeight="1" thickBot="1" x14ac:dyDescent="0.2">
      <c r="A40" s="1325" t="s">
        <v>1726</v>
      </c>
      <c r="B40" s="1329" t="s">
        <v>1949</v>
      </c>
      <c r="C40" s="1329" t="s">
        <v>1949</v>
      </c>
      <c r="D40" s="1329" t="s">
        <v>1949</v>
      </c>
      <c r="E40" s="1329" t="s">
        <v>1950</v>
      </c>
      <c r="I40" s="217"/>
      <c r="K40" s="217"/>
      <c r="N40" s="481"/>
    </row>
    <row r="41" spans="1:14" s="74" customFormat="1" ht="42" customHeight="1" thickBot="1" x14ac:dyDescent="0.2">
      <c r="A41" s="1325" t="s">
        <v>1727</v>
      </c>
      <c r="B41" s="1329" t="s">
        <v>1949</v>
      </c>
      <c r="C41" s="1329" t="s">
        <v>1949</v>
      </c>
      <c r="D41" s="1329" t="s">
        <v>1949</v>
      </c>
      <c r="E41" s="1329" t="s">
        <v>1950</v>
      </c>
      <c r="I41" s="217"/>
      <c r="K41" s="217"/>
      <c r="N41" s="481"/>
    </row>
    <row r="42" spans="1:14" s="74" customFormat="1" ht="42" customHeight="1" thickBot="1" x14ac:dyDescent="0.2">
      <c r="A42" s="1325" t="s">
        <v>1728</v>
      </c>
      <c r="B42" s="1329" t="s">
        <v>1949</v>
      </c>
      <c r="C42" s="1329" t="s">
        <v>1949</v>
      </c>
      <c r="D42" s="1329" t="s">
        <v>1949</v>
      </c>
      <c r="E42" s="1329" t="s">
        <v>1950</v>
      </c>
      <c r="I42" s="217"/>
      <c r="K42" s="217"/>
      <c r="N42" s="481"/>
    </row>
    <row r="43" spans="1:14" s="74" customFormat="1" ht="42" customHeight="1" thickBot="1" x14ac:dyDescent="0.2">
      <c r="A43" s="1325" t="s">
        <v>1729</v>
      </c>
      <c r="B43" s="1329" t="s">
        <v>1949</v>
      </c>
      <c r="C43" s="1329" t="s">
        <v>1949</v>
      </c>
      <c r="D43" s="1329" t="s">
        <v>1949</v>
      </c>
      <c r="E43" s="1329" t="s">
        <v>1950</v>
      </c>
      <c r="I43" s="217"/>
      <c r="K43" s="217"/>
      <c r="N43" s="481"/>
    </row>
    <row r="44" spans="1:14" s="74" customFormat="1" ht="42" customHeight="1" thickBot="1" x14ac:dyDescent="0.2">
      <c r="A44" s="1325" t="s">
        <v>1730</v>
      </c>
      <c r="B44" s="1329" t="s">
        <v>1949</v>
      </c>
      <c r="C44" s="1329" t="s">
        <v>1949</v>
      </c>
      <c r="D44" s="1329" t="s">
        <v>1949</v>
      </c>
      <c r="E44" s="1329" t="s">
        <v>1950</v>
      </c>
      <c r="I44" s="217"/>
      <c r="K44" s="217"/>
      <c r="N44" s="481"/>
    </row>
    <row r="45" spans="1:14" s="74" customFormat="1" ht="42" customHeight="1" thickBot="1" x14ac:dyDescent="0.2">
      <c r="A45" s="1325" t="s">
        <v>1731</v>
      </c>
      <c r="B45" s="1329" t="s">
        <v>1949</v>
      </c>
      <c r="C45" s="1329" t="s">
        <v>1949</v>
      </c>
      <c r="D45" s="1329" t="s">
        <v>1949</v>
      </c>
      <c r="E45" s="1329" t="s">
        <v>1950</v>
      </c>
      <c r="I45" s="217"/>
      <c r="K45" s="217"/>
      <c r="N45" s="481"/>
    </row>
    <row r="46" spans="1:14" s="74" customFormat="1" ht="42" customHeight="1" thickBot="1" x14ac:dyDescent="0.2">
      <c r="A46" s="1325" t="s">
        <v>1732</v>
      </c>
      <c r="B46" s="1329" t="s">
        <v>1949</v>
      </c>
      <c r="C46" s="1329" t="s">
        <v>1949</v>
      </c>
      <c r="D46" s="1329" t="s">
        <v>1926</v>
      </c>
      <c r="E46" s="1329" t="s">
        <v>1950</v>
      </c>
      <c r="I46" s="217"/>
      <c r="K46" s="217"/>
      <c r="N46" s="481"/>
    </row>
    <row r="47" spans="1:14" s="74" customFormat="1" ht="42" customHeight="1" thickBot="1" x14ac:dyDescent="0.2">
      <c r="A47" s="1325" t="s">
        <v>1733</v>
      </c>
      <c r="B47" s="1329" t="s">
        <v>1949</v>
      </c>
      <c r="C47" s="1329" t="s">
        <v>1949</v>
      </c>
      <c r="D47" s="1329" t="s">
        <v>1926</v>
      </c>
      <c r="E47" s="1329" t="s">
        <v>1950</v>
      </c>
      <c r="I47" s="217"/>
      <c r="K47" s="217"/>
      <c r="N47" s="481"/>
    </row>
    <row r="48" spans="1:14" s="74" customFormat="1" ht="42" customHeight="1" thickBot="1" x14ac:dyDescent="0.2">
      <c r="A48" s="1325" t="s">
        <v>1734</v>
      </c>
      <c r="B48" s="1329" t="s">
        <v>1949</v>
      </c>
      <c r="C48" s="1329" t="s">
        <v>1949</v>
      </c>
      <c r="D48" s="1329" t="s">
        <v>1949</v>
      </c>
      <c r="E48" s="1329" t="s">
        <v>1950</v>
      </c>
      <c r="I48" s="217"/>
      <c r="K48" s="217"/>
      <c r="N48" s="481"/>
    </row>
    <row r="49" spans="1:14" s="74" customFormat="1" ht="42" customHeight="1" thickBot="1" x14ac:dyDescent="0.2">
      <c r="A49" s="1325" t="s">
        <v>1735</v>
      </c>
      <c r="B49" s="1329" t="s">
        <v>1949</v>
      </c>
      <c r="C49" s="1329" t="s">
        <v>1949</v>
      </c>
      <c r="D49" s="1329" t="s">
        <v>1949</v>
      </c>
      <c r="E49" s="1329" t="s">
        <v>1950</v>
      </c>
      <c r="I49" s="217"/>
      <c r="K49" s="217"/>
      <c r="N49" s="481"/>
    </row>
    <row r="50" spans="1:14" s="74" customFormat="1" ht="42" customHeight="1" thickBot="1" x14ac:dyDescent="0.2">
      <c r="A50" s="1325" t="s">
        <v>1736</v>
      </c>
      <c r="B50" s="1329" t="s">
        <v>1949</v>
      </c>
      <c r="C50" s="1329" t="s">
        <v>1949</v>
      </c>
      <c r="D50" s="1329" t="s">
        <v>1949</v>
      </c>
      <c r="E50" s="1329" t="s">
        <v>1950</v>
      </c>
      <c r="I50" s="217"/>
      <c r="K50" s="217"/>
      <c r="N50" s="481"/>
    </row>
    <row r="51" spans="1:14" s="74" customFormat="1" ht="42" customHeight="1" thickBot="1" x14ac:dyDescent="0.2">
      <c r="A51" s="1325" t="s">
        <v>1737</v>
      </c>
      <c r="B51" s="1329" t="s">
        <v>1949</v>
      </c>
      <c r="C51" s="1329" t="s">
        <v>1949</v>
      </c>
      <c r="D51" s="1329" t="s">
        <v>1949</v>
      </c>
      <c r="E51" s="1329" t="s">
        <v>1950</v>
      </c>
      <c r="I51" s="217"/>
      <c r="K51" s="217"/>
      <c r="N51" s="481"/>
    </row>
    <row r="52" spans="1:14" s="74" customFormat="1" ht="42" customHeight="1" thickBot="1" x14ac:dyDescent="0.2">
      <c r="A52" s="1325" t="s">
        <v>1738</v>
      </c>
      <c r="B52" s="1329" t="s">
        <v>1949</v>
      </c>
      <c r="C52" s="1329" t="s">
        <v>1949</v>
      </c>
      <c r="D52" s="1329" t="s">
        <v>1949</v>
      </c>
      <c r="E52" s="1329" t="s">
        <v>1950</v>
      </c>
      <c r="I52" s="217"/>
      <c r="K52" s="217"/>
      <c r="N52" s="481"/>
    </row>
    <row r="53" spans="1:14" s="74" customFormat="1" ht="42" customHeight="1" thickBot="1" x14ac:dyDescent="0.2">
      <c r="A53" s="1325" t="s">
        <v>1739</v>
      </c>
      <c r="B53" s="1329" t="s">
        <v>1949</v>
      </c>
      <c r="C53" s="1329" t="s">
        <v>1949</v>
      </c>
      <c r="D53" s="1329" t="s">
        <v>1926</v>
      </c>
      <c r="E53" s="1329" t="s">
        <v>1950</v>
      </c>
      <c r="I53" s="217"/>
      <c r="K53" s="217"/>
      <c r="N53" s="481"/>
    </row>
    <row r="54" spans="1:14" s="74" customFormat="1" ht="42" customHeight="1" thickBot="1" x14ac:dyDescent="0.2">
      <c r="A54" s="1325" t="s">
        <v>1740</v>
      </c>
      <c r="B54" s="1329" t="s">
        <v>1949</v>
      </c>
      <c r="C54" s="1329" t="s">
        <v>1949</v>
      </c>
      <c r="D54" s="1329" t="s">
        <v>1949</v>
      </c>
      <c r="E54" s="1329" t="s">
        <v>1950</v>
      </c>
      <c r="I54" s="217"/>
      <c r="K54" s="217"/>
      <c r="N54" s="481"/>
    </row>
    <row r="55" spans="1:14" s="74" customFormat="1" ht="42" customHeight="1" thickBot="1" x14ac:dyDescent="0.2">
      <c r="A55" s="1325" t="s">
        <v>1741</v>
      </c>
      <c r="B55" s="1329" t="s">
        <v>1950</v>
      </c>
      <c r="C55" s="1329" t="s">
        <v>1949</v>
      </c>
      <c r="D55" s="1329" t="s">
        <v>1949</v>
      </c>
      <c r="E55" s="1329" t="s">
        <v>1950</v>
      </c>
      <c r="I55" s="217"/>
      <c r="K55" s="217"/>
      <c r="N55" s="481"/>
    </row>
    <row r="56" spans="1:14" s="74" customFormat="1" ht="42" customHeight="1" thickBot="1" x14ac:dyDescent="0.2">
      <c r="A56" s="1325" t="s">
        <v>1742</v>
      </c>
      <c r="B56" s="1329" t="s">
        <v>1950</v>
      </c>
      <c r="C56" s="1329" t="s">
        <v>1949</v>
      </c>
      <c r="D56" s="1329" t="s">
        <v>1926</v>
      </c>
      <c r="E56" s="1329" t="s">
        <v>1950</v>
      </c>
      <c r="I56" s="217"/>
      <c r="K56" s="217"/>
      <c r="N56" s="481"/>
    </row>
    <row r="57" spans="1:14" s="74" customFormat="1" ht="42" customHeight="1" thickBot="1" x14ac:dyDescent="0.2">
      <c r="A57" s="1325" t="s">
        <v>1743</v>
      </c>
      <c r="B57" s="1329" t="s">
        <v>1950</v>
      </c>
      <c r="C57" s="1329" t="s">
        <v>1949</v>
      </c>
      <c r="D57" s="1329" t="s">
        <v>1926</v>
      </c>
      <c r="E57" s="1329" t="s">
        <v>1950</v>
      </c>
      <c r="I57" s="217"/>
      <c r="K57" s="217"/>
      <c r="N57" s="481"/>
    </row>
    <row r="58" spans="1:14" s="74" customFormat="1" ht="42" customHeight="1" thickBot="1" x14ac:dyDescent="0.2">
      <c r="A58" s="1325" t="s">
        <v>1744</v>
      </c>
      <c r="B58" s="1329" t="s">
        <v>1950</v>
      </c>
      <c r="C58" s="1329" t="s">
        <v>1949</v>
      </c>
      <c r="D58" s="1329" t="s">
        <v>1949</v>
      </c>
      <c r="E58" s="1329" t="s">
        <v>1950</v>
      </c>
      <c r="I58" s="217"/>
      <c r="K58" s="217"/>
      <c r="N58" s="481"/>
    </row>
    <row r="59" spans="1:14" s="74" customFormat="1" ht="42" customHeight="1" thickBot="1" x14ac:dyDescent="0.2">
      <c r="A59" s="1325" t="s">
        <v>1745</v>
      </c>
      <c r="B59" s="1329" t="s">
        <v>1949</v>
      </c>
      <c r="C59" s="1329" t="s">
        <v>1949</v>
      </c>
      <c r="D59" s="1329" t="s">
        <v>1949</v>
      </c>
      <c r="E59" s="1329" t="s">
        <v>1950</v>
      </c>
      <c r="I59" s="217"/>
      <c r="K59" s="217"/>
      <c r="N59" s="481"/>
    </row>
    <row r="60" spans="1:14" s="74" customFormat="1" ht="22.5" customHeight="1" x14ac:dyDescent="0.15">
      <c r="A60" s="1559" t="s">
        <v>1751</v>
      </c>
      <c r="B60" s="1567" t="s">
        <v>866</v>
      </c>
      <c r="C60" s="1568"/>
      <c r="D60" s="1568"/>
      <c r="E60" s="1569"/>
      <c r="I60" s="217"/>
      <c r="K60" s="217"/>
      <c r="N60" s="481"/>
    </row>
    <row r="61" spans="1:14" s="74" customFormat="1" ht="22.5" customHeight="1" thickBot="1" x14ac:dyDescent="0.2">
      <c r="A61" s="1560"/>
      <c r="B61" s="1331" t="s">
        <v>863</v>
      </c>
      <c r="C61" s="1331" t="s">
        <v>864</v>
      </c>
      <c r="D61" s="1331" t="s">
        <v>865</v>
      </c>
      <c r="E61" s="1331" t="s">
        <v>1703</v>
      </c>
      <c r="I61" s="217"/>
      <c r="K61" s="217"/>
      <c r="N61" s="481"/>
    </row>
    <row r="62" spans="1:14" s="74" customFormat="1" ht="42" customHeight="1" thickBot="1" x14ac:dyDescent="0.2">
      <c r="A62" s="1325" t="s">
        <v>1746</v>
      </c>
      <c r="B62" s="1329" t="s">
        <v>1950</v>
      </c>
      <c r="C62" s="1329" t="s">
        <v>1950</v>
      </c>
      <c r="D62" s="1329" t="s">
        <v>1950</v>
      </c>
      <c r="E62" s="1329" t="s">
        <v>1950</v>
      </c>
      <c r="I62" s="217"/>
      <c r="K62" s="217"/>
      <c r="N62" s="481"/>
    </row>
    <row r="63" spans="1:14" s="74" customFormat="1" ht="42" customHeight="1" thickBot="1" x14ac:dyDescent="0.2">
      <c r="A63" s="1325" t="s">
        <v>1747</v>
      </c>
      <c r="B63" s="1329" t="s">
        <v>1950</v>
      </c>
      <c r="C63" s="1329" t="s">
        <v>1950</v>
      </c>
      <c r="D63" s="1329" t="s">
        <v>1950</v>
      </c>
      <c r="E63" s="1329" t="s">
        <v>1950</v>
      </c>
      <c r="I63" s="217"/>
      <c r="K63" s="217"/>
      <c r="N63" s="481"/>
    </row>
    <row r="64" spans="1:14" s="74" customFormat="1" ht="42" customHeight="1" thickBot="1" x14ac:dyDescent="0.2">
      <c r="A64" s="1325" t="s">
        <v>1748</v>
      </c>
      <c r="B64" s="1329" t="s">
        <v>1949</v>
      </c>
      <c r="C64" s="1329" t="s">
        <v>1949</v>
      </c>
      <c r="D64" s="1329" t="s">
        <v>1926</v>
      </c>
      <c r="E64" s="1329" t="s">
        <v>1950</v>
      </c>
      <c r="I64" s="217"/>
      <c r="K64" s="217"/>
      <c r="N64" s="1360"/>
    </row>
    <row r="65" spans="1:14" s="74" customFormat="1" ht="42" customHeight="1" thickBot="1" x14ac:dyDescent="0.2">
      <c r="A65" s="1325" t="s">
        <v>1749</v>
      </c>
      <c r="B65" s="1329" t="s">
        <v>1950</v>
      </c>
      <c r="C65" s="1329" t="s">
        <v>1950</v>
      </c>
      <c r="D65" s="1329" t="s">
        <v>1950</v>
      </c>
      <c r="E65" s="1329" t="s">
        <v>1950</v>
      </c>
      <c r="I65" s="217"/>
      <c r="K65" s="217"/>
      <c r="N65" s="481"/>
    </row>
    <row r="66" spans="1:14" s="74" customFormat="1" ht="42" customHeight="1" thickBot="1" x14ac:dyDescent="0.2">
      <c r="A66" s="1325" t="s">
        <v>1750</v>
      </c>
      <c r="B66" s="1329" t="s">
        <v>1950</v>
      </c>
      <c r="C66" s="1329" t="s">
        <v>1950</v>
      </c>
      <c r="D66" s="1329" t="s">
        <v>1950</v>
      </c>
      <c r="E66" s="1329" t="s">
        <v>1950</v>
      </c>
      <c r="I66" s="217"/>
      <c r="K66" s="217"/>
      <c r="N66" s="481"/>
    </row>
    <row r="67" spans="1:14" x14ac:dyDescent="0.15">
      <c r="F67" s="74"/>
      <c r="G67" s="217"/>
      <c r="H67" s="74"/>
      <c r="I67" s="217"/>
      <c r="J67" s="74"/>
      <c r="K67" s="217"/>
    </row>
    <row r="68" spans="1:14" x14ac:dyDescent="0.15">
      <c r="F68" s="74"/>
      <c r="G68" s="217"/>
      <c r="H68" s="74"/>
      <c r="I68" s="217"/>
      <c r="J68" s="74"/>
      <c r="K68" s="217"/>
    </row>
  </sheetData>
  <sheetProtection formatCells="0" formatColumns="0" formatRows="0" insertHyperlinks="0"/>
  <dataConsolidate/>
  <mergeCells count="10">
    <mergeCell ref="A60:A61"/>
    <mergeCell ref="B60:E60"/>
    <mergeCell ref="A16:A17"/>
    <mergeCell ref="B16:E16"/>
    <mergeCell ref="A1:K1"/>
    <mergeCell ref="B2:J2"/>
    <mergeCell ref="L2:L6"/>
    <mergeCell ref="A9:A10"/>
    <mergeCell ref="B9:E9"/>
    <mergeCell ref="G4:K4"/>
  </mergeCells>
  <phoneticPr fontId="4"/>
  <dataValidations xWindow="946" yWindow="286" count="3">
    <dataValidation type="list" allowBlank="1" showInputMessage="1" showErrorMessage="1" prompt="表紙①に反映されます" sqref="K2">
      <formula1>"あり,なし"</formula1>
    </dataValidation>
    <dataValidation allowBlank="1" showInputMessage="1" showErrorMessage="1" prompt="表紙シートの病院名を反映" sqref="G4"/>
    <dataValidation type="list" allowBlank="1" showInputMessage="1" showErrorMessage="1" sqref="B11:E15 B18:E59 B62:E66">
      <formula1>"◎,○,×"</formula1>
    </dataValidation>
  </dataValidations>
  <hyperlinks>
    <hyperlink ref="M1" location="表紙①!D15" tooltip="表紙①に戻ります" display="表紙①に戻る"/>
    <hyperlink ref="M2" location="'様式4（機能別）'!N23" tooltip="様式4（機能別）に戻ります" display="様式4（機能別）のⅡ（地域がん診療連携拠点病院の指定要件について）に戻る"/>
    <hyperlink ref="M4" location="'様式4（機能別）'!N452"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55" fitToHeight="0" orientation="portrait" cellComments="asDisplayed" r:id="rId1"/>
  <headerFooter>
    <oddHeader>&amp;Rver.2.0</oddHead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22"/>
  <sheetViews>
    <sheetView view="pageBreakPreview" zoomScaleNormal="100" zoomScaleSheetLayoutView="100" workbookViewId="0">
      <selection activeCell="E15" sqref="E15:N15"/>
    </sheetView>
  </sheetViews>
  <sheetFormatPr defaultColWidth="9" defaultRowHeight="12" x14ac:dyDescent="0.15"/>
  <cols>
    <col min="1" max="1" width="4.125" style="74" customWidth="1"/>
    <col min="2" max="2" width="21.125" style="74" customWidth="1"/>
    <col min="3" max="3" width="10.625" style="74" customWidth="1"/>
    <col min="4" max="4" width="5.625" style="74" customWidth="1"/>
    <col min="5" max="5" width="15.5" style="74" customWidth="1"/>
    <col min="6" max="14" width="2.625" style="74" customWidth="1"/>
    <col min="15" max="15" width="1.625" style="74" customWidth="1"/>
    <col min="16" max="23" width="2.625" style="74" customWidth="1"/>
    <col min="24" max="24" width="10.5" style="74" customWidth="1"/>
    <col min="25" max="25" width="15" style="74" customWidth="1"/>
    <col min="26" max="26" width="2.25" style="74" customWidth="1"/>
    <col min="27" max="27" width="80.625" style="74" customWidth="1"/>
    <col min="28" max="16384" width="9" style="74"/>
  </cols>
  <sheetData>
    <row r="1" spans="1:27" ht="15.95" customHeight="1" thickBot="1" x14ac:dyDescent="0.2">
      <c r="A1" s="1428" t="s">
        <v>260</v>
      </c>
      <c r="B1" s="1428"/>
      <c r="C1" s="1428"/>
      <c r="D1" s="1428"/>
      <c r="E1" s="1428"/>
      <c r="F1" s="1428"/>
      <c r="G1" s="1428"/>
      <c r="H1" s="1428"/>
      <c r="I1" s="1428"/>
      <c r="J1" s="1428"/>
      <c r="K1" s="1428"/>
      <c r="L1" s="1428"/>
      <c r="M1" s="1428"/>
      <c r="N1" s="1428"/>
      <c r="O1" s="1428"/>
      <c r="P1" s="1428"/>
      <c r="Q1" s="1428"/>
      <c r="R1" s="1428"/>
      <c r="S1" s="1428"/>
      <c r="T1" s="1428"/>
      <c r="U1" s="1428"/>
      <c r="V1" s="1428"/>
      <c r="W1" s="1428"/>
      <c r="X1" s="1428"/>
      <c r="Y1" s="135"/>
      <c r="Z1" s="973" t="s">
        <v>1344</v>
      </c>
      <c r="AA1" s="216"/>
    </row>
    <row r="2" spans="1:27" ht="24.95" customHeight="1" thickTop="1" thickBot="1" x14ac:dyDescent="0.2">
      <c r="A2" s="1585" t="s">
        <v>402</v>
      </c>
      <c r="B2" s="1585"/>
      <c r="C2" s="1585"/>
      <c r="D2" s="1585"/>
      <c r="E2" s="1585"/>
      <c r="F2" s="1585"/>
      <c r="G2" s="1585"/>
      <c r="H2" s="1585"/>
      <c r="I2" s="1585"/>
      <c r="J2" s="1585"/>
      <c r="K2" s="1585"/>
      <c r="L2" s="1585"/>
      <c r="M2" s="1585"/>
      <c r="N2" s="1585"/>
      <c r="O2" s="1585"/>
      <c r="P2" s="1585"/>
      <c r="Q2" s="1585"/>
      <c r="R2" s="1585"/>
      <c r="S2" s="1585"/>
      <c r="T2" s="1585"/>
      <c r="U2" s="1585"/>
      <c r="V2" s="1585"/>
      <c r="W2" s="1586"/>
      <c r="X2" s="302" t="s">
        <v>1873</v>
      </c>
      <c r="Y2" s="1580" t="str">
        <f>IF(AND(X6&lt;&gt;"",X13&lt;&gt;"",X16&lt;&gt;"",X2&lt;&gt;""),"",IF(X2="あり","←下項目について選択・記載してください",IF(X2="","←「あり」か「なし」を選択してください","")))</f>
        <v>←下項目について選択・記載してください</v>
      </c>
      <c r="Z2" s="973" t="s">
        <v>1552</v>
      </c>
    </row>
    <row r="3" spans="1:27"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2"/>
      <c r="X3" s="273"/>
      <c r="Y3" s="1580"/>
    </row>
    <row r="4" spans="1:27" ht="20.25" customHeight="1" x14ac:dyDescent="0.15">
      <c r="A4" s="273"/>
      <c r="B4" s="273"/>
      <c r="C4" s="273"/>
      <c r="D4" s="273"/>
      <c r="E4" s="292" t="s">
        <v>337</v>
      </c>
      <c r="F4" s="1581" t="str">
        <f>表紙①!E2</f>
        <v>大阪医療センター</v>
      </c>
      <c r="G4" s="1581"/>
      <c r="H4" s="1581"/>
      <c r="I4" s="1581"/>
      <c r="J4" s="1581"/>
      <c r="K4" s="1581"/>
      <c r="L4" s="1581"/>
      <c r="M4" s="1582"/>
      <c r="N4" s="1582"/>
      <c r="O4" s="1582"/>
      <c r="P4" s="1582"/>
      <c r="Q4" s="1582"/>
      <c r="R4" s="1582"/>
      <c r="S4" s="1582"/>
      <c r="T4" s="1582"/>
      <c r="U4" s="1582"/>
      <c r="V4" s="1582"/>
      <c r="W4" s="1582"/>
      <c r="X4" s="1582"/>
      <c r="Y4" s="1580"/>
      <c r="Z4" s="973" t="s">
        <v>1516</v>
      </c>
    </row>
    <row r="5" spans="1:27" ht="20.100000000000001" customHeight="1" thickBot="1" x14ac:dyDescent="0.2">
      <c r="A5" s="273"/>
      <c r="B5" s="273"/>
      <c r="C5" s="273"/>
      <c r="D5" s="273"/>
      <c r="E5" s="270" t="s">
        <v>1596</v>
      </c>
      <c r="F5" s="38" t="s">
        <v>1831</v>
      </c>
      <c r="G5" s="38"/>
      <c r="H5" s="38"/>
      <c r="I5" s="38"/>
      <c r="J5" s="38"/>
      <c r="K5" s="38"/>
      <c r="L5" s="38"/>
      <c r="M5" s="38"/>
      <c r="N5" s="38"/>
      <c r="O5" s="294"/>
      <c r="P5" s="294"/>
      <c r="Q5" s="294"/>
      <c r="R5" s="294"/>
      <c r="S5" s="294"/>
      <c r="T5" s="294"/>
      <c r="U5" s="294"/>
      <c r="V5" s="294"/>
      <c r="W5" s="294"/>
      <c r="X5" s="294"/>
      <c r="Y5" s="1"/>
      <c r="Z5" s="1"/>
      <c r="AA5" s="1259" t="s">
        <v>398</v>
      </c>
    </row>
    <row r="6" spans="1:27" ht="27" customHeight="1" thickBot="1" x14ac:dyDescent="0.2">
      <c r="A6" s="276">
        <v>1</v>
      </c>
      <c r="B6" s="295" t="s">
        <v>439</v>
      </c>
      <c r="C6" s="296"/>
      <c r="D6" s="296"/>
      <c r="E6" s="307"/>
      <c r="F6" s="307"/>
      <c r="G6" s="307"/>
      <c r="H6" s="307"/>
      <c r="I6" s="307"/>
      <c r="J6" s="307"/>
      <c r="K6" s="307"/>
      <c r="L6" s="307"/>
      <c r="M6" s="307"/>
      <c r="N6" s="307"/>
      <c r="O6" s="307"/>
      <c r="P6" s="307"/>
      <c r="Q6" s="307"/>
      <c r="R6" s="307"/>
      <c r="S6" s="307"/>
      <c r="T6" s="307"/>
      <c r="U6" s="307"/>
      <c r="V6" s="307"/>
      <c r="W6" s="307"/>
      <c r="X6" s="304" t="s">
        <v>1891</v>
      </c>
      <c r="AA6" s="214"/>
    </row>
    <row r="7" spans="1:27" ht="27" customHeight="1" thickBot="1" x14ac:dyDescent="0.2">
      <c r="A7" s="276">
        <v>2</v>
      </c>
      <c r="B7" s="1583" t="s">
        <v>259</v>
      </c>
      <c r="C7" s="1584"/>
      <c r="D7" s="1584"/>
      <c r="E7" s="1441" t="s">
        <v>1911</v>
      </c>
      <c r="F7" s="1572"/>
      <c r="G7" s="1572"/>
      <c r="H7" s="1572"/>
      <c r="I7" s="1572"/>
      <c r="J7" s="1572"/>
      <c r="K7" s="1572"/>
      <c r="L7" s="1572"/>
      <c r="M7" s="1572"/>
      <c r="N7" s="1572"/>
      <c r="O7" s="1572"/>
      <c r="P7" s="1572"/>
      <c r="Q7" s="1572"/>
      <c r="R7" s="1572"/>
      <c r="S7" s="1572"/>
      <c r="T7" s="1572"/>
      <c r="U7" s="1572"/>
      <c r="V7" s="1572"/>
      <c r="W7" s="1572"/>
      <c r="X7" s="1442"/>
      <c r="AA7" s="330"/>
    </row>
    <row r="8" spans="1:27" ht="27" customHeight="1" thickBot="1" x14ac:dyDescent="0.2">
      <c r="A8" s="276">
        <v>3</v>
      </c>
      <c r="B8" s="1573" t="s">
        <v>258</v>
      </c>
      <c r="C8" s="1574"/>
      <c r="D8" s="1574"/>
      <c r="E8" s="1441" t="s">
        <v>1912</v>
      </c>
      <c r="F8" s="1572"/>
      <c r="G8" s="1572"/>
      <c r="H8" s="1572"/>
      <c r="I8" s="1572"/>
      <c r="J8" s="1572"/>
      <c r="K8" s="1572"/>
      <c r="L8" s="1572"/>
      <c r="M8" s="1572"/>
      <c r="N8" s="1572"/>
      <c r="O8" s="1572"/>
      <c r="P8" s="1572"/>
      <c r="Q8" s="1572"/>
      <c r="R8" s="1572"/>
      <c r="S8" s="1572"/>
      <c r="T8" s="1572"/>
      <c r="U8" s="1572"/>
      <c r="V8" s="1572"/>
      <c r="W8" s="1572"/>
      <c r="X8" s="1442"/>
      <c r="AA8" s="330"/>
    </row>
    <row r="9" spans="1:27" ht="54" customHeight="1" thickBot="1" x14ac:dyDescent="0.2">
      <c r="A9" s="276">
        <v>4</v>
      </c>
      <c r="B9" s="1570" t="s">
        <v>1830</v>
      </c>
      <c r="C9" s="1571"/>
      <c r="D9" s="1571"/>
      <c r="E9" s="1441" t="s">
        <v>1913</v>
      </c>
      <c r="F9" s="1572"/>
      <c r="G9" s="1572"/>
      <c r="H9" s="1572"/>
      <c r="I9" s="1572"/>
      <c r="J9" s="1572"/>
      <c r="K9" s="1572"/>
      <c r="L9" s="1572"/>
      <c r="M9" s="1572"/>
      <c r="N9" s="1572"/>
      <c r="O9" s="1572"/>
      <c r="P9" s="1572"/>
      <c r="Q9" s="1572"/>
      <c r="R9" s="1572"/>
      <c r="S9" s="1572"/>
      <c r="T9" s="1572"/>
      <c r="U9" s="1572"/>
      <c r="V9" s="1572"/>
      <c r="W9" s="1572"/>
      <c r="X9" s="1442"/>
      <c r="AA9" s="330"/>
    </row>
    <row r="10" spans="1:27" ht="26.25" customHeight="1" thickBot="1" x14ac:dyDescent="0.2">
      <c r="A10" s="1614">
        <v>5</v>
      </c>
      <c r="B10" s="1616" t="s">
        <v>77</v>
      </c>
      <c r="C10" s="1617"/>
      <c r="D10" s="297" t="s">
        <v>76</v>
      </c>
      <c r="E10" s="1620" t="s">
        <v>1914</v>
      </c>
      <c r="F10" s="1621"/>
      <c r="G10" s="1621"/>
      <c r="H10" s="1621"/>
      <c r="I10" s="1621"/>
      <c r="J10" s="1621"/>
      <c r="K10" s="1621"/>
      <c r="L10" s="1621"/>
      <c r="M10" s="1621"/>
      <c r="N10" s="1621"/>
      <c r="O10" s="1621"/>
      <c r="P10" s="1621"/>
      <c r="Q10" s="1621"/>
      <c r="R10" s="1621"/>
      <c r="S10" s="1621"/>
      <c r="T10" s="1621"/>
      <c r="U10" s="1621"/>
      <c r="V10" s="1621"/>
      <c r="W10" s="1621"/>
      <c r="X10" s="1622"/>
      <c r="AA10" s="330"/>
    </row>
    <row r="11" spans="1:27" ht="54" customHeight="1" thickBot="1" x14ac:dyDescent="0.2">
      <c r="A11" s="1615"/>
      <c r="B11" s="1618"/>
      <c r="C11" s="1619"/>
      <c r="D11" s="306" t="s">
        <v>256</v>
      </c>
      <c r="E11" s="1441" t="s">
        <v>1915</v>
      </c>
      <c r="F11" s="1572"/>
      <c r="G11" s="1572"/>
      <c r="H11" s="1572"/>
      <c r="I11" s="1572"/>
      <c r="J11" s="1572"/>
      <c r="K11" s="1572"/>
      <c r="L11" s="1572"/>
      <c r="M11" s="1572"/>
      <c r="N11" s="1572"/>
      <c r="O11" s="1572"/>
      <c r="P11" s="1572"/>
      <c r="Q11" s="1572"/>
      <c r="R11" s="1572"/>
      <c r="S11" s="1572"/>
      <c r="T11" s="1572"/>
      <c r="U11" s="1572"/>
      <c r="V11" s="1572"/>
      <c r="W11" s="1572"/>
      <c r="X11" s="1442"/>
      <c r="AA11" s="330"/>
    </row>
    <row r="12" spans="1:27" ht="24" customHeight="1" thickBot="1" x14ac:dyDescent="0.2">
      <c r="A12" s="276">
        <v>6</v>
      </c>
      <c r="B12" s="298" t="s">
        <v>440</v>
      </c>
      <c r="C12" s="299"/>
      <c r="D12" s="299"/>
      <c r="E12" s="308"/>
      <c r="F12" s="308"/>
      <c r="G12" s="308"/>
      <c r="H12" s="308"/>
      <c r="I12" s="308"/>
      <c r="J12" s="308"/>
      <c r="K12" s="308"/>
      <c r="L12" s="308"/>
      <c r="M12" s="308"/>
      <c r="N12" s="308"/>
      <c r="O12" s="308"/>
      <c r="P12" s="308"/>
      <c r="Q12" s="308"/>
      <c r="R12" s="308"/>
      <c r="S12" s="308"/>
      <c r="T12" s="308"/>
      <c r="U12" s="308"/>
      <c r="V12" s="308"/>
      <c r="W12" s="308"/>
      <c r="X12" s="304" t="s">
        <v>1892</v>
      </c>
      <c r="AA12" s="330"/>
    </row>
    <row r="13" spans="1:27" ht="24" customHeight="1" thickBot="1" x14ac:dyDescent="0.2">
      <c r="A13" s="1607">
        <v>7</v>
      </c>
      <c r="B13" s="1577" t="s">
        <v>441</v>
      </c>
      <c r="C13" s="1578"/>
      <c r="D13" s="1578"/>
      <c r="E13" s="1579"/>
      <c r="F13" s="1579"/>
      <c r="G13" s="1579"/>
      <c r="H13" s="1579"/>
      <c r="I13" s="1579"/>
      <c r="J13" s="1579"/>
      <c r="K13" s="1579"/>
      <c r="L13" s="1579"/>
      <c r="M13" s="1579"/>
      <c r="N13" s="1579"/>
      <c r="O13" s="1579"/>
      <c r="P13" s="1579"/>
      <c r="Q13" s="1579"/>
      <c r="R13" s="1579"/>
      <c r="S13" s="1579"/>
      <c r="T13" s="1579"/>
      <c r="U13" s="1579"/>
      <c r="V13" s="1579"/>
      <c r="W13" s="1579"/>
      <c r="X13" s="309" t="s">
        <v>1891</v>
      </c>
      <c r="AA13" s="330"/>
    </row>
    <row r="14" spans="1:27" ht="24" customHeight="1" thickBot="1" x14ac:dyDescent="0.2">
      <c r="A14" s="1608"/>
      <c r="B14" s="1575" t="s">
        <v>255</v>
      </c>
      <c r="C14" s="1576"/>
      <c r="D14" s="1576"/>
      <c r="E14" s="1441" t="s">
        <v>1917</v>
      </c>
      <c r="F14" s="1572"/>
      <c r="G14" s="1572"/>
      <c r="H14" s="1572"/>
      <c r="I14" s="1572"/>
      <c r="J14" s="1572"/>
      <c r="K14" s="1572"/>
      <c r="L14" s="1572"/>
      <c r="M14" s="1572"/>
      <c r="N14" s="1572"/>
      <c r="O14" s="1572"/>
      <c r="P14" s="1572"/>
      <c r="Q14" s="1572"/>
      <c r="R14" s="1572"/>
      <c r="S14" s="1572"/>
      <c r="T14" s="1572"/>
      <c r="U14" s="1572"/>
      <c r="V14" s="1572"/>
      <c r="W14" s="1572"/>
      <c r="X14" s="1442"/>
      <c r="AA14" s="330"/>
    </row>
    <row r="15" spans="1:27" ht="24" customHeight="1" thickBot="1" x14ac:dyDescent="0.2">
      <c r="A15" s="1609"/>
      <c r="B15" s="1610" t="s">
        <v>1668</v>
      </c>
      <c r="C15" s="1611"/>
      <c r="D15" s="1612"/>
      <c r="E15" s="1441" t="s">
        <v>1918</v>
      </c>
      <c r="F15" s="1572"/>
      <c r="G15" s="1572"/>
      <c r="H15" s="1572"/>
      <c r="I15" s="1572"/>
      <c r="J15" s="1572"/>
      <c r="K15" s="1572"/>
      <c r="L15" s="1572"/>
      <c r="M15" s="1572"/>
      <c r="N15" s="1442"/>
      <c r="O15" s="1626" t="s">
        <v>254</v>
      </c>
      <c r="P15" s="1627"/>
      <c r="Q15" s="1628"/>
      <c r="R15" s="1623">
        <v>7349</v>
      </c>
      <c r="S15" s="1624"/>
      <c r="T15" s="1625"/>
      <c r="U15" s="1623"/>
      <c r="V15" s="1624"/>
      <c r="W15" s="1625"/>
      <c r="X15" s="348"/>
      <c r="AA15" s="330"/>
    </row>
    <row r="16" spans="1:27" ht="24" customHeight="1" thickBot="1" x14ac:dyDescent="0.2">
      <c r="A16" s="1607">
        <v>8</v>
      </c>
      <c r="B16" s="300" t="s">
        <v>442</v>
      </c>
      <c r="C16" s="301"/>
      <c r="D16" s="301"/>
      <c r="E16" s="310"/>
      <c r="F16" s="310"/>
      <c r="G16" s="310"/>
      <c r="H16" s="310"/>
      <c r="I16" s="310"/>
      <c r="J16" s="310"/>
      <c r="K16" s="310"/>
      <c r="L16" s="310"/>
      <c r="M16" s="310"/>
      <c r="N16" s="310"/>
      <c r="O16" s="310"/>
      <c r="P16" s="310"/>
      <c r="Q16" s="310"/>
      <c r="R16" s="310"/>
      <c r="S16" s="310"/>
      <c r="T16" s="310"/>
      <c r="U16" s="310"/>
      <c r="V16" s="310"/>
      <c r="W16" s="310"/>
      <c r="X16" s="304"/>
      <c r="AA16" s="330"/>
    </row>
    <row r="17" spans="1:27" ht="24" customHeight="1" thickBot="1" x14ac:dyDescent="0.2">
      <c r="A17" s="1608"/>
      <c r="B17" s="1575" t="s">
        <v>255</v>
      </c>
      <c r="C17" s="1576"/>
      <c r="D17" s="1613"/>
      <c r="E17" s="1441" t="s">
        <v>1916</v>
      </c>
      <c r="F17" s="1572"/>
      <c r="G17" s="1572"/>
      <c r="H17" s="1572"/>
      <c r="I17" s="1572"/>
      <c r="J17" s="1572"/>
      <c r="K17" s="1572"/>
      <c r="L17" s="1572"/>
      <c r="M17" s="1572"/>
      <c r="N17" s="1572"/>
      <c r="O17" s="1572"/>
      <c r="P17" s="1572"/>
      <c r="Q17" s="1572"/>
      <c r="R17" s="1572"/>
      <c r="S17" s="1572"/>
      <c r="T17" s="1572"/>
      <c r="U17" s="1572"/>
      <c r="V17" s="1572"/>
      <c r="W17" s="1572"/>
      <c r="X17" s="1442"/>
      <c r="AA17" s="330"/>
    </row>
    <row r="18" spans="1:27" ht="24" customHeight="1" thickBot="1" x14ac:dyDescent="0.2">
      <c r="A18" s="1608"/>
      <c r="B18" s="1610" t="s">
        <v>1668</v>
      </c>
      <c r="C18" s="1611"/>
      <c r="D18" s="1612"/>
      <c r="E18" s="1593" t="s">
        <v>1887</v>
      </c>
      <c r="F18" s="1594"/>
      <c r="G18" s="1594"/>
      <c r="H18" s="1594"/>
      <c r="I18" s="1594"/>
      <c r="J18" s="1594"/>
      <c r="K18" s="1594"/>
      <c r="L18" s="1594"/>
      <c r="M18" s="1594"/>
      <c r="N18" s="1595"/>
      <c r="O18" s="1597" t="s">
        <v>254</v>
      </c>
      <c r="P18" s="1597"/>
      <c r="Q18" s="1597"/>
      <c r="R18" s="1596">
        <v>7349</v>
      </c>
      <c r="S18" s="1596"/>
      <c r="T18" s="1596"/>
      <c r="U18" s="1596"/>
      <c r="V18" s="1596"/>
      <c r="W18" s="1596"/>
      <c r="X18" s="348"/>
      <c r="AA18" s="330"/>
    </row>
    <row r="19" spans="1:27" ht="24" customHeight="1" thickBot="1" x14ac:dyDescent="0.2">
      <c r="A19" s="1609"/>
      <c r="B19" s="1604" t="s">
        <v>253</v>
      </c>
      <c r="C19" s="1605"/>
      <c r="D19" s="1606"/>
      <c r="E19" s="1441"/>
      <c r="F19" s="1572"/>
      <c r="G19" s="1572"/>
      <c r="H19" s="1572"/>
      <c r="I19" s="1572"/>
      <c r="J19" s="1572"/>
      <c r="K19" s="1572"/>
      <c r="L19" s="1572"/>
      <c r="M19" s="1572"/>
      <c r="N19" s="1572"/>
      <c r="O19" s="1572"/>
      <c r="P19" s="1572"/>
      <c r="Q19" s="1572"/>
      <c r="R19" s="1572"/>
      <c r="S19" s="1572"/>
      <c r="T19" s="1572"/>
      <c r="U19" s="1572"/>
      <c r="V19" s="1572"/>
      <c r="W19" s="1572"/>
      <c r="X19" s="1442"/>
      <c r="AA19" s="330"/>
    </row>
    <row r="20" spans="1:27" ht="24" customHeight="1" thickBot="1" x14ac:dyDescent="0.2">
      <c r="A20" s="1587">
        <v>9</v>
      </c>
      <c r="B20" s="1598" t="s">
        <v>1559</v>
      </c>
      <c r="C20" s="1172" t="s">
        <v>1827</v>
      </c>
      <c r="D20" s="1167"/>
      <c r="E20" s="1168"/>
      <c r="F20" s="1168"/>
      <c r="G20" s="1168"/>
      <c r="H20" s="1168"/>
      <c r="I20" s="1168"/>
      <c r="J20" s="1168"/>
      <c r="K20" s="1168"/>
      <c r="L20" s="1168"/>
      <c r="M20" s="1168"/>
      <c r="N20" s="1168"/>
      <c r="O20" s="1168"/>
      <c r="P20" s="1168"/>
      <c r="Q20" s="1168"/>
      <c r="R20" s="1168"/>
      <c r="S20" s="1168"/>
      <c r="T20" s="1173"/>
      <c r="U20" s="1601">
        <v>114</v>
      </c>
      <c r="V20" s="1602"/>
      <c r="W20" s="1603"/>
      <c r="X20" s="1181" t="s">
        <v>339</v>
      </c>
      <c r="Y20" s="220"/>
      <c r="Z20" s="220"/>
      <c r="AA20" s="330"/>
    </row>
    <row r="21" spans="1:27" ht="24" customHeight="1" thickBot="1" x14ac:dyDescent="0.2">
      <c r="A21" s="1588"/>
      <c r="B21" s="1599"/>
      <c r="C21" s="1164" t="s">
        <v>1828</v>
      </c>
      <c r="D21" s="1165"/>
      <c r="E21" s="1165"/>
      <c r="F21" s="1165"/>
      <c r="G21" s="1165"/>
      <c r="H21" s="1165"/>
      <c r="I21" s="1165"/>
      <c r="J21" s="1165"/>
      <c r="K21" s="1165"/>
      <c r="L21" s="1165"/>
      <c r="M21" s="1165"/>
      <c r="N21" s="1165"/>
      <c r="O21" s="1165"/>
      <c r="P21" s="1165"/>
      <c r="Q21" s="1165"/>
      <c r="R21" s="1165"/>
      <c r="S21" s="1165"/>
      <c r="T21" s="1166"/>
      <c r="U21" s="1590">
        <v>62</v>
      </c>
      <c r="V21" s="1591"/>
      <c r="W21" s="1592"/>
      <c r="X21" s="1182" t="s">
        <v>339</v>
      </c>
      <c r="AA21" s="330"/>
    </row>
    <row r="22" spans="1:27" ht="24" customHeight="1" thickBot="1" x14ac:dyDescent="0.2">
      <c r="A22" s="1589"/>
      <c r="B22" s="1600"/>
      <c r="C22" s="1169" t="s">
        <v>1829</v>
      </c>
      <c r="D22" s="1174"/>
      <c r="E22" s="1175"/>
      <c r="F22" s="1170"/>
      <c r="G22" s="1170"/>
      <c r="H22" s="1170"/>
      <c r="I22" s="1170"/>
      <c r="J22" s="1170"/>
      <c r="K22" s="1170"/>
      <c r="L22" s="1170"/>
      <c r="M22" s="1170"/>
      <c r="N22" s="1170"/>
      <c r="O22" s="1170"/>
      <c r="P22" s="1170"/>
      <c r="Q22" s="1170"/>
      <c r="R22" s="1170"/>
      <c r="S22" s="1170"/>
      <c r="T22" s="1171"/>
      <c r="U22" s="1590">
        <v>0</v>
      </c>
      <c r="V22" s="1591"/>
      <c r="W22" s="1592"/>
      <c r="X22" s="1183" t="s">
        <v>339</v>
      </c>
      <c r="AA22" s="330"/>
    </row>
  </sheetData>
  <sheetProtection formatCells="0" formatColumns="0" formatRows="0" insertHyperlinks="0"/>
  <mergeCells count="38">
    <mergeCell ref="A10:A11"/>
    <mergeCell ref="E14:X14"/>
    <mergeCell ref="B10:C11"/>
    <mergeCell ref="E10:X10"/>
    <mergeCell ref="E11:X11"/>
    <mergeCell ref="A13:A15"/>
    <mergeCell ref="B15:D15"/>
    <mergeCell ref="U15:W15"/>
    <mergeCell ref="R15:T15"/>
    <mergeCell ref="O15:Q15"/>
    <mergeCell ref="E15:N15"/>
    <mergeCell ref="A20:A22"/>
    <mergeCell ref="U21:W21"/>
    <mergeCell ref="E18:N18"/>
    <mergeCell ref="U18:W18"/>
    <mergeCell ref="O18:Q18"/>
    <mergeCell ref="U22:W22"/>
    <mergeCell ref="B20:B22"/>
    <mergeCell ref="U20:W20"/>
    <mergeCell ref="R18:T18"/>
    <mergeCell ref="B19:D19"/>
    <mergeCell ref="E19:X19"/>
    <mergeCell ref="A16:A19"/>
    <mergeCell ref="B18:D18"/>
    <mergeCell ref="B17:D17"/>
    <mergeCell ref="E17:X17"/>
    <mergeCell ref="Y2:Y4"/>
    <mergeCell ref="A1:X1"/>
    <mergeCell ref="F4:X4"/>
    <mergeCell ref="B7:D7"/>
    <mergeCell ref="E8:X8"/>
    <mergeCell ref="A2:W2"/>
    <mergeCell ref="B9:D9"/>
    <mergeCell ref="E7:X7"/>
    <mergeCell ref="B8:D8"/>
    <mergeCell ref="E9:X9"/>
    <mergeCell ref="B14:D14"/>
    <mergeCell ref="B13:W13"/>
  </mergeCells>
  <phoneticPr fontId="4"/>
  <dataValidations xWindow="821" yWindow="948" count="7">
    <dataValidation type="list" allowBlank="1" showInputMessage="1" showErrorMessage="1" sqref="X16 X12:X13 X6">
      <formula1>"はい,いいえ"</formula1>
    </dataValidation>
    <dataValidation allowBlank="1" showInputMessage="1" showErrorMessage="1" prompt="表紙シートの病院名を反映" sqref="F4:X4"/>
    <dataValidation type="list" allowBlank="1" showInputMessage="1" showErrorMessage="1" prompt="表紙①に反映されます" sqref="X2">
      <formula1>"あり,なし"</formula1>
    </dataValidation>
    <dataValidation type="custom" imeMode="disabled" allowBlank="1" showInputMessage="1" showErrorMessage="1" error="半角で入力してください" prompt="アドレスは、手入力せずにホームページからコピーしてください" sqref="E11:X11">
      <formula1>LEN(E11)=LENB(E11)</formula1>
    </dataValidation>
    <dataValidation imeMode="disabled" allowBlank="1" showInputMessage="1" showErrorMessage="1" prompt="内線番号を半角で入力" sqref="R15:X15 R18:X18"/>
    <dataValidation type="custom" imeMode="disabled" allowBlank="1" showInputMessage="1" showErrorMessage="1" error="半角で入力してください" prompt="電話番号はハイフン「-」を含め、半角で入力_x000a_XXX-XXXX-XXXX" sqref="E15:N15 E18:N18">
      <formula1>LEN(E15)=LENB(E15)</formula1>
    </dataValidation>
    <dataValidation type="whole" operator="greaterThanOrEqual" allowBlank="1" showInputMessage="1" showErrorMessage="1" prompt="整数で入力" sqref="U20:W22">
      <formula1>0</formula1>
    </dataValidation>
  </dataValidations>
  <hyperlinks>
    <hyperlink ref="Z1" location="表紙①!D19" tooltip="表紙①に戻ります" display="表紙①に戻る"/>
    <hyperlink ref="Z2" location="'様式4（機能別）'!N99" tooltip="様式4（機能別）に戻ります" display="様式4（機能別）のⅡ（地域がん診療連携拠点病院の指定要件について）に戻る"/>
    <hyperlink ref="Z4" location="'様式4（機能別）'!N85"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75" fitToHeight="0" orientation="portrait" cellComments="asDisplayed" r:id="rId1"/>
  <headerFooter>
    <oddHeader>&amp;Rver.2.0</oddHeader>
    <oddFooter>&amp;C&amp;P/&amp;N&amp;R&amp;A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D42"/>
  <sheetViews>
    <sheetView view="pageBreakPreview" zoomScaleNormal="100" zoomScaleSheetLayoutView="100" workbookViewId="0">
      <selection activeCell="Z21" sqref="Z21"/>
    </sheetView>
  </sheetViews>
  <sheetFormatPr defaultColWidth="9" defaultRowHeight="12" x14ac:dyDescent="0.15"/>
  <cols>
    <col min="1" max="1" width="3.625" style="74" customWidth="1"/>
    <col min="2" max="2" width="8.625" style="74" customWidth="1"/>
    <col min="3" max="3" width="5.625" style="74" customWidth="1"/>
    <col min="4" max="4" width="6.625" style="74" customWidth="1"/>
    <col min="5" max="6" width="9" style="74"/>
    <col min="7" max="15" width="2.625" style="74" customWidth="1"/>
    <col min="16" max="16" width="1.625" style="74" customWidth="1"/>
    <col min="17" max="24" width="2.625" style="74" customWidth="1"/>
    <col min="25" max="25" width="9" style="74"/>
    <col min="26" max="26" width="15" style="74" customWidth="1"/>
    <col min="27" max="27" width="2.25" style="74" customWidth="1"/>
    <col min="28" max="28" width="80.625" style="74" customWidth="1"/>
    <col min="29" max="16384" width="9" style="74"/>
  </cols>
  <sheetData>
    <row r="1" spans="1:30" ht="15.95" customHeight="1" thickBot="1" x14ac:dyDescent="0.2">
      <c r="A1" s="1428" t="s">
        <v>266</v>
      </c>
      <c r="B1" s="1428"/>
      <c r="C1" s="1428"/>
      <c r="D1" s="1428"/>
      <c r="E1" s="1428"/>
      <c r="F1" s="1428"/>
      <c r="G1" s="1428"/>
      <c r="H1" s="1428"/>
      <c r="I1" s="1428"/>
      <c r="J1" s="1428"/>
      <c r="K1" s="1428"/>
      <c r="L1" s="1428"/>
      <c r="M1" s="1428"/>
      <c r="N1" s="1428"/>
      <c r="O1" s="1428"/>
      <c r="P1" s="1428"/>
      <c r="Q1" s="1428"/>
      <c r="R1" s="1428"/>
      <c r="S1" s="1428"/>
      <c r="T1" s="1428"/>
      <c r="U1" s="1428"/>
      <c r="V1" s="1428"/>
      <c r="W1" s="1428"/>
      <c r="X1" s="1428"/>
      <c r="Y1" s="1428"/>
      <c r="Z1" s="137"/>
      <c r="AA1" s="973" t="s">
        <v>1344</v>
      </c>
      <c r="AB1" s="135"/>
      <c r="AC1" s="126"/>
    </row>
    <row r="2" spans="1:30" ht="24.95" customHeight="1" thickTop="1" thickBot="1" x14ac:dyDescent="0.2">
      <c r="A2" s="1585" t="s">
        <v>402</v>
      </c>
      <c r="B2" s="1585"/>
      <c r="C2" s="1585"/>
      <c r="D2" s="1585"/>
      <c r="E2" s="1585"/>
      <c r="F2" s="1585"/>
      <c r="G2" s="1585"/>
      <c r="H2" s="1585"/>
      <c r="I2" s="1585"/>
      <c r="J2" s="1585"/>
      <c r="K2" s="1585"/>
      <c r="L2" s="1585"/>
      <c r="M2" s="1585"/>
      <c r="N2" s="1585"/>
      <c r="O2" s="1585"/>
      <c r="P2" s="1585"/>
      <c r="Q2" s="1585"/>
      <c r="R2" s="1585"/>
      <c r="S2" s="1585"/>
      <c r="T2" s="1585"/>
      <c r="U2" s="1585"/>
      <c r="V2" s="1585"/>
      <c r="W2" s="1585"/>
      <c r="X2" s="1586"/>
      <c r="Y2" s="302" t="s">
        <v>351</v>
      </c>
      <c r="Z2" s="1580" t="str">
        <f>IF(AND(Y2&lt;&gt;"",F7&lt;&gt;""),"",IF(Y2="あり","←緩和ケア病棟の有無について選択・記載してください",IF(Y2="","←「あり」か「なし」を選択してください","")))</f>
        <v/>
      </c>
      <c r="AA2" s="973" t="s">
        <v>1515</v>
      </c>
      <c r="AC2" s="126"/>
    </row>
    <row r="3" spans="1:30" ht="5.0999999999999996" customHeight="1" thickTop="1" x14ac:dyDescent="0.15">
      <c r="A3" s="273"/>
      <c r="B3" s="273"/>
      <c r="C3" s="273"/>
      <c r="D3" s="273"/>
      <c r="E3" s="273"/>
      <c r="F3" s="273"/>
      <c r="G3" s="273"/>
      <c r="H3" s="273"/>
      <c r="I3" s="273"/>
      <c r="J3" s="273"/>
      <c r="K3" s="273"/>
      <c r="L3" s="273"/>
      <c r="M3" s="273"/>
      <c r="N3" s="273"/>
      <c r="O3" s="273"/>
      <c r="P3" s="273"/>
      <c r="Q3" s="273"/>
      <c r="R3" s="273"/>
      <c r="S3" s="273"/>
      <c r="T3" s="273"/>
      <c r="U3" s="273"/>
      <c r="V3" s="273"/>
      <c r="W3" s="273"/>
      <c r="X3" s="273"/>
      <c r="Y3" s="272"/>
      <c r="Z3" s="1580"/>
    </row>
    <row r="4" spans="1:30" ht="20.25" customHeight="1" x14ac:dyDescent="0.15">
      <c r="A4" s="273"/>
      <c r="B4" s="273"/>
      <c r="C4" s="273"/>
      <c r="D4" s="273"/>
      <c r="E4" s="273"/>
      <c r="F4" s="292" t="s">
        <v>337</v>
      </c>
      <c r="G4" s="1652" t="str">
        <f>表紙①!E2</f>
        <v>大阪医療センター</v>
      </c>
      <c r="H4" s="1653"/>
      <c r="I4" s="1653"/>
      <c r="J4" s="1653"/>
      <c r="K4" s="1653"/>
      <c r="L4" s="1653"/>
      <c r="M4" s="1653"/>
      <c r="N4" s="1653"/>
      <c r="O4" s="1653"/>
      <c r="P4" s="1653"/>
      <c r="Q4" s="1653"/>
      <c r="R4" s="1653"/>
      <c r="S4" s="1653"/>
      <c r="T4" s="1653"/>
      <c r="U4" s="1653"/>
      <c r="V4" s="1653"/>
      <c r="W4" s="1653"/>
      <c r="X4" s="1653"/>
      <c r="Y4" s="1654"/>
      <c r="Z4" s="1580"/>
      <c r="AA4" s="973" t="s">
        <v>1516</v>
      </c>
    </row>
    <row r="5" spans="1:30" ht="15.75" customHeight="1" x14ac:dyDescent="0.15">
      <c r="A5" s="273"/>
      <c r="B5" s="273"/>
      <c r="C5" s="273"/>
      <c r="D5" s="273"/>
      <c r="E5" s="273"/>
      <c r="F5" s="270" t="s">
        <v>1596</v>
      </c>
      <c r="G5" s="38" t="s">
        <v>1832</v>
      </c>
      <c r="H5" s="38"/>
      <c r="I5" s="38"/>
      <c r="J5" s="38"/>
      <c r="K5" s="38"/>
      <c r="L5" s="38"/>
      <c r="M5" s="38"/>
      <c r="N5" s="127"/>
      <c r="O5" s="127"/>
      <c r="P5" s="127"/>
      <c r="Q5" s="127"/>
      <c r="R5" s="283"/>
      <c r="S5" s="283"/>
      <c r="T5" s="283"/>
      <c r="U5" s="283"/>
      <c r="V5" s="283"/>
      <c r="W5" s="283"/>
      <c r="X5" s="283"/>
      <c r="Y5" s="283"/>
      <c r="Z5" s="1580"/>
      <c r="AA5" s="1"/>
      <c r="AB5" s="1257" t="s">
        <v>398</v>
      </c>
    </row>
    <row r="6" spans="1:30" ht="20.100000000000001" customHeight="1" thickBot="1" x14ac:dyDescent="0.2">
      <c r="A6" s="273"/>
      <c r="B6" s="273" t="s">
        <v>265</v>
      </c>
      <c r="C6" s="273"/>
      <c r="D6" s="273"/>
      <c r="E6" s="273"/>
      <c r="F6" s="273"/>
      <c r="G6" s="273"/>
      <c r="H6" s="273"/>
      <c r="I6" s="273"/>
      <c r="J6" s="273"/>
      <c r="K6" s="273"/>
      <c r="L6" s="273"/>
      <c r="M6" s="273"/>
      <c r="N6" s="273"/>
      <c r="O6" s="273"/>
      <c r="P6" s="273"/>
      <c r="Q6" s="273"/>
      <c r="R6" s="273"/>
      <c r="S6" s="273"/>
      <c r="T6" s="273"/>
      <c r="U6" s="273"/>
      <c r="V6" s="273"/>
      <c r="W6" s="273"/>
      <c r="X6" s="273"/>
      <c r="Y6" s="273"/>
      <c r="AB6" s="214"/>
    </row>
    <row r="7" spans="1:30" ht="18" customHeight="1" thickBot="1" x14ac:dyDescent="0.2">
      <c r="A7" s="289">
        <v>1</v>
      </c>
      <c r="B7" s="1668" t="s">
        <v>264</v>
      </c>
      <c r="C7" s="1669"/>
      <c r="D7" s="1669"/>
      <c r="E7" s="1669"/>
      <c r="F7" s="1630"/>
      <c r="G7" s="1631"/>
      <c r="H7" s="1631"/>
      <c r="I7" s="1631"/>
      <c r="J7" s="1631"/>
      <c r="K7" s="1631"/>
      <c r="L7" s="1631"/>
      <c r="M7" s="1631"/>
      <c r="N7" s="1631"/>
      <c r="O7" s="1632"/>
      <c r="P7" s="284"/>
      <c r="Q7" s="284"/>
      <c r="R7" s="284"/>
      <c r="S7" s="284"/>
      <c r="T7" s="284"/>
      <c r="U7" s="284"/>
      <c r="V7" s="284"/>
      <c r="W7" s="284"/>
      <c r="X7" s="284"/>
      <c r="Y7" s="315"/>
      <c r="Z7" s="1629" t="str">
        <f>IF(AND(Y2="あり",F7=""),"←を選択",IF(AND(Y2="あり",F7="病棟があります"),"「２」以降を記載してください",""))</f>
        <v/>
      </c>
      <c r="AB7" s="214"/>
    </row>
    <row r="8" spans="1:30" ht="18" customHeight="1" thickBot="1" x14ac:dyDescent="0.2">
      <c r="A8" s="289">
        <v>2</v>
      </c>
      <c r="B8" s="1668" t="s">
        <v>263</v>
      </c>
      <c r="C8" s="1669"/>
      <c r="D8" s="1669"/>
      <c r="E8" s="1669"/>
      <c r="F8" s="1670"/>
      <c r="G8" s="1671"/>
      <c r="H8" s="1671"/>
      <c r="I8" s="1671"/>
      <c r="J8" s="1671"/>
      <c r="K8" s="1671"/>
      <c r="L8" s="1671"/>
      <c r="M8" s="1671"/>
      <c r="N8" s="1671"/>
      <c r="O8" s="1672"/>
      <c r="P8" s="285"/>
      <c r="Q8" s="285"/>
      <c r="R8" s="285"/>
      <c r="S8" s="285"/>
      <c r="T8" s="285"/>
      <c r="U8" s="285"/>
      <c r="V8" s="285"/>
      <c r="W8" s="285"/>
      <c r="X8" s="285"/>
      <c r="Y8" s="316"/>
      <c r="Z8" s="1629"/>
      <c r="AB8" s="214"/>
    </row>
    <row r="9" spans="1:30" ht="18" customHeight="1" thickBot="1" x14ac:dyDescent="0.2">
      <c r="A9" s="289">
        <v>3</v>
      </c>
      <c r="B9" s="1668" t="s">
        <v>331</v>
      </c>
      <c r="C9" s="1669"/>
      <c r="D9" s="1669"/>
      <c r="E9" s="1669"/>
      <c r="F9" s="1630"/>
      <c r="G9" s="1631"/>
      <c r="H9" s="1631"/>
      <c r="I9" s="1631"/>
      <c r="J9" s="1631"/>
      <c r="K9" s="1631"/>
      <c r="L9" s="1631"/>
      <c r="M9" s="1631"/>
      <c r="N9" s="1631"/>
      <c r="O9" s="1632"/>
      <c r="P9" s="285"/>
      <c r="Q9" s="285"/>
      <c r="R9" s="285"/>
      <c r="S9" s="285"/>
      <c r="T9" s="285"/>
      <c r="U9" s="285"/>
      <c r="V9" s="285"/>
      <c r="W9" s="285"/>
      <c r="X9" s="285"/>
      <c r="Y9" s="316"/>
      <c r="AB9" s="214"/>
    </row>
    <row r="10" spans="1:30" ht="18" customHeight="1" thickBot="1" x14ac:dyDescent="0.2">
      <c r="A10" s="289">
        <v>4</v>
      </c>
      <c r="B10" s="1668" t="s">
        <v>330</v>
      </c>
      <c r="C10" s="1669"/>
      <c r="D10" s="1669"/>
      <c r="E10" s="1669"/>
      <c r="F10" s="314"/>
      <c r="G10" s="1179" t="s">
        <v>329</v>
      </c>
      <c r="H10" s="285"/>
      <c r="I10" s="285"/>
      <c r="J10" s="285"/>
      <c r="K10" s="285"/>
      <c r="L10" s="285"/>
      <c r="M10" s="285"/>
      <c r="N10" s="285"/>
      <c r="O10" s="285"/>
      <c r="P10" s="285"/>
      <c r="Q10" s="285"/>
      <c r="R10" s="285"/>
      <c r="S10" s="285"/>
      <c r="T10" s="285"/>
      <c r="U10" s="285"/>
      <c r="V10" s="285"/>
      <c r="W10" s="285"/>
      <c r="X10" s="285"/>
      <c r="Y10" s="316"/>
      <c r="AA10" s="224"/>
      <c r="AB10" s="214"/>
    </row>
    <row r="11" spans="1:30" ht="18" customHeight="1" thickBot="1" x14ac:dyDescent="0.2">
      <c r="A11" s="1673">
        <v>5</v>
      </c>
      <c r="B11" s="1637" t="s">
        <v>1560</v>
      </c>
      <c r="C11" s="1637"/>
      <c r="D11" s="1637"/>
      <c r="E11" s="1637"/>
      <c r="F11" s="1637"/>
      <c r="G11" s="1638"/>
      <c r="H11" s="1637"/>
      <c r="I11" s="1637"/>
      <c r="J11" s="1637"/>
      <c r="K11" s="1637"/>
      <c r="L11" s="1637"/>
      <c r="M11" s="1637"/>
      <c r="N11" s="1637"/>
      <c r="O11" s="1637"/>
      <c r="P11" s="1637"/>
      <c r="Q11" s="1637"/>
      <c r="R11" s="1637"/>
      <c r="S11" s="1637"/>
      <c r="T11" s="1637"/>
      <c r="U11" s="1637"/>
      <c r="V11" s="1639"/>
      <c r="W11" s="1640"/>
      <c r="X11" s="1641"/>
      <c r="Y11" s="1176" t="s">
        <v>1561</v>
      </c>
      <c r="Z11" s="1180"/>
      <c r="AA11" s="227"/>
      <c r="AB11" s="214"/>
      <c r="AC11" s="1178"/>
      <c r="AD11" s="69"/>
    </row>
    <row r="12" spans="1:30" ht="18" customHeight="1" thickBot="1" x14ac:dyDescent="0.2">
      <c r="A12" s="1673"/>
      <c r="B12" s="1637" t="s">
        <v>1833</v>
      </c>
      <c r="C12" s="1637"/>
      <c r="D12" s="1637"/>
      <c r="E12" s="1637"/>
      <c r="F12" s="1637"/>
      <c r="G12" s="1637"/>
      <c r="H12" s="1637"/>
      <c r="I12" s="1637"/>
      <c r="J12" s="1637"/>
      <c r="K12" s="1637"/>
      <c r="L12" s="1637"/>
      <c r="M12" s="1637"/>
      <c r="N12" s="1637"/>
      <c r="O12" s="1637"/>
      <c r="P12" s="1637"/>
      <c r="Q12" s="1637"/>
      <c r="R12" s="1637"/>
      <c r="S12" s="1637"/>
      <c r="T12" s="1637"/>
      <c r="U12" s="1637"/>
      <c r="V12" s="1639"/>
      <c r="W12" s="1590"/>
      <c r="X12" s="1592"/>
      <c r="Y12" s="1176" t="s">
        <v>387</v>
      </c>
      <c r="Z12" s="1180"/>
      <c r="AA12" s="1177"/>
      <c r="AB12" s="214"/>
      <c r="AC12" s="1178"/>
      <c r="AD12" s="69"/>
    </row>
    <row r="13" spans="1:30" ht="18" customHeight="1" thickBot="1" x14ac:dyDescent="0.2">
      <c r="A13" s="1673"/>
      <c r="B13" s="1637" t="s">
        <v>1834</v>
      </c>
      <c r="C13" s="1637"/>
      <c r="D13" s="1637"/>
      <c r="E13" s="1637"/>
      <c r="F13" s="1637"/>
      <c r="G13" s="1642"/>
      <c r="H13" s="1642"/>
      <c r="I13" s="1642"/>
      <c r="J13" s="1642"/>
      <c r="K13" s="1642"/>
      <c r="L13" s="1642"/>
      <c r="M13" s="1642"/>
      <c r="N13" s="1642"/>
      <c r="O13" s="1642"/>
      <c r="P13" s="1642"/>
      <c r="Q13" s="1642"/>
      <c r="R13" s="1642"/>
      <c r="S13" s="1642"/>
      <c r="T13" s="1642"/>
      <c r="U13" s="1642"/>
      <c r="V13" s="1643"/>
      <c r="W13" s="1644"/>
      <c r="X13" s="1645"/>
      <c r="Y13" s="1176" t="s">
        <v>387</v>
      </c>
      <c r="Z13" s="1180"/>
      <c r="AA13" s="1177"/>
      <c r="AB13" s="1334"/>
      <c r="AC13" s="1178"/>
      <c r="AD13" s="69"/>
    </row>
    <row r="14" spans="1:30" ht="18" customHeight="1" thickBot="1" x14ac:dyDescent="0.2">
      <c r="A14" s="1433">
        <v>6</v>
      </c>
      <c r="B14" s="1655" t="s">
        <v>78</v>
      </c>
      <c r="C14" s="1656"/>
      <c r="D14" s="1656"/>
      <c r="E14" s="1657"/>
      <c r="F14" s="312" t="s">
        <v>76</v>
      </c>
      <c r="G14" s="1664"/>
      <c r="H14" s="1665"/>
      <c r="I14" s="1665"/>
      <c r="J14" s="1665"/>
      <c r="K14" s="1665"/>
      <c r="L14" s="1665"/>
      <c r="M14" s="1665"/>
      <c r="N14" s="1665"/>
      <c r="O14" s="1665"/>
      <c r="P14" s="1665"/>
      <c r="Q14" s="1665"/>
      <c r="R14" s="1665"/>
      <c r="S14" s="1665"/>
      <c r="T14" s="1665"/>
      <c r="U14" s="1665"/>
      <c r="V14" s="1665"/>
      <c r="W14" s="1665"/>
      <c r="X14" s="1665"/>
      <c r="Y14" s="1666"/>
      <c r="AA14" s="224"/>
      <c r="AB14" s="214"/>
    </row>
    <row r="15" spans="1:30" ht="40.5" customHeight="1" thickBot="1" x14ac:dyDescent="0.2">
      <c r="A15" s="1667"/>
      <c r="B15" s="1658"/>
      <c r="C15" s="1659"/>
      <c r="D15" s="1659"/>
      <c r="E15" s="1660"/>
      <c r="F15" s="311" t="s">
        <v>328</v>
      </c>
      <c r="G15" s="1661"/>
      <c r="H15" s="1662"/>
      <c r="I15" s="1662"/>
      <c r="J15" s="1662"/>
      <c r="K15" s="1662"/>
      <c r="L15" s="1662"/>
      <c r="M15" s="1662"/>
      <c r="N15" s="1662"/>
      <c r="O15" s="1662"/>
      <c r="P15" s="1662"/>
      <c r="Q15" s="1662"/>
      <c r="R15" s="1662"/>
      <c r="S15" s="1662"/>
      <c r="T15" s="1662"/>
      <c r="U15" s="1662"/>
      <c r="V15" s="1662"/>
      <c r="W15" s="1662"/>
      <c r="X15" s="1662"/>
      <c r="Y15" s="1663"/>
      <c r="AA15" s="224"/>
      <c r="AB15" s="214"/>
    </row>
    <row r="16" spans="1:30" ht="18" customHeight="1" thickBot="1" x14ac:dyDescent="0.2">
      <c r="A16" s="1433">
        <v>7</v>
      </c>
      <c r="B16" s="1655" t="s">
        <v>327</v>
      </c>
      <c r="C16" s="1693"/>
      <c r="D16" s="1696" t="s">
        <v>326</v>
      </c>
      <c r="E16" s="1697"/>
      <c r="F16" s="1697"/>
      <c r="G16" s="1697"/>
      <c r="H16" s="1697"/>
      <c r="I16" s="1698"/>
      <c r="J16" s="313">
        <v>2</v>
      </c>
      <c r="K16" s="291"/>
      <c r="L16" s="1699" t="s">
        <v>325</v>
      </c>
      <c r="M16" s="1700"/>
      <c r="N16" s="1700"/>
      <c r="O16" s="1700"/>
      <c r="P16" s="1700"/>
      <c r="Q16" s="1700"/>
      <c r="R16" s="1700"/>
      <c r="S16" s="1700"/>
      <c r="T16" s="1700"/>
      <c r="U16" s="1700"/>
      <c r="V16" s="1700"/>
      <c r="W16" s="1701"/>
      <c r="X16" s="313">
        <v>1</v>
      </c>
      <c r="Y16" s="282"/>
      <c r="AB16" s="214"/>
    </row>
    <row r="17" spans="1:28" ht="18" customHeight="1" thickBot="1" x14ac:dyDescent="0.2">
      <c r="A17" s="1692"/>
      <c r="B17" s="1694"/>
      <c r="C17" s="1695"/>
      <c r="D17" s="1649"/>
      <c r="E17" s="1650"/>
      <c r="F17" s="1650"/>
      <c r="G17" s="1650"/>
      <c r="H17" s="1650"/>
      <c r="I17" s="1651"/>
      <c r="J17" s="303"/>
      <c r="K17" s="291"/>
      <c r="L17" s="1646"/>
      <c r="M17" s="1647"/>
      <c r="N17" s="1647"/>
      <c r="O17" s="1647"/>
      <c r="P17" s="1647"/>
      <c r="Q17" s="1647"/>
      <c r="R17" s="1647"/>
      <c r="S17" s="1647"/>
      <c r="T17" s="1647"/>
      <c r="U17" s="1647"/>
      <c r="V17" s="1647"/>
      <c r="W17" s="1648"/>
      <c r="X17" s="303"/>
      <c r="Y17" s="282"/>
      <c r="AB17" s="214"/>
    </row>
    <row r="18" spans="1:28" ht="18" customHeight="1" thickBot="1" x14ac:dyDescent="0.2">
      <c r="A18" s="1692"/>
      <c r="B18" s="1694"/>
      <c r="C18" s="1695"/>
      <c r="D18" s="1649"/>
      <c r="E18" s="1650"/>
      <c r="F18" s="1650"/>
      <c r="G18" s="1650"/>
      <c r="H18" s="1650"/>
      <c r="I18" s="1651"/>
      <c r="J18" s="303"/>
      <c r="K18" s="291"/>
      <c r="L18" s="1646"/>
      <c r="M18" s="1647"/>
      <c r="N18" s="1647"/>
      <c r="O18" s="1647"/>
      <c r="P18" s="1647"/>
      <c r="Q18" s="1647"/>
      <c r="R18" s="1647"/>
      <c r="S18" s="1647"/>
      <c r="T18" s="1647"/>
      <c r="U18" s="1647"/>
      <c r="V18" s="1647"/>
      <c r="W18" s="1648"/>
      <c r="X18" s="303"/>
      <c r="Y18" s="282"/>
      <c r="AB18" s="214"/>
    </row>
    <row r="19" spans="1:28" ht="18" customHeight="1" thickBot="1" x14ac:dyDescent="0.2">
      <c r="A19" s="1692"/>
      <c r="B19" s="1694"/>
      <c r="C19" s="1695"/>
      <c r="D19" s="1649"/>
      <c r="E19" s="1650"/>
      <c r="F19" s="1650"/>
      <c r="G19" s="1650"/>
      <c r="H19" s="1650"/>
      <c r="I19" s="1651"/>
      <c r="J19" s="303"/>
      <c r="K19" s="291"/>
      <c r="L19" s="1646"/>
      <c r="M19" s="1647"/>
      <c r="N19" s="1647"/>
      <c r="O19" s="1647"/>
      <c r="P19" s="1647"/>
      <c r="Q19" s="1647"/>
      <c r="R19" s="1647"/>
      <c r="S19" s="1647"/>
      <c r="T19" s="1647"/>
      <c r="U19" s="1647"/>
      <c r="V19" s="1647"/>
      <c r="W19" s="1648"/>
      <c r="X19" s="303"/>
      <c r="Y19" s="282"/>
      <c r="AB19" s="214"/>
    </row>
    <row r="20" spans="1:28" ht="18" customHeight="1" thickBot="1" x14ac:dyDescent="0.2">
      <c r="A20" s="1692"/>
      <c r="B20" s="1694"/>
      <c r="C20" s="1695"/>
      <c r="D20" s="1649"/>
      <c r="E20" s="1650"/>
      <c r="F20" s="1650"/>
      <c r="G20" s="1650"/>
      <c r="H20" s="1650"/>
      <c r="I20" s="1651"/>
      <c r="J20" s="303"/>
      <c r="K20" s="291"/>
      <c r="L20" s="1646"/>
      <c r="M20" s="1647"/>
      <c r="N20" s="1647"/>
      <c r="O20" s="1647"/>
      <c r="P20" s="1647"/>
      <c r="Q20" s="1647"/>
      <c r="R20" s="1647"/>
      <c r="S20" s="1647"/>
      <c r="T20" s="1647"/>
      <c r="U20" s="1647"/>
      <c r="V20" s="1647"/>
      <c r="W20" s="1648"/>
      <c r="X20" s="303"/>
      <c r="Y20" s="282"/>
      <c r="AB20" s="214"/>
    </row>
    <row r="21" spans="1:28" ht="18" customHeight="1" thickBot="1" x14ac:dyDescent="0.2">
      <c r="A21" s="1692"/>
      <c r="B21" s="1694"/>
      <c r="C21" s="1695"/>
      <c r="D21" s="1649"/>
      <c r="E21" s="1650"/>
      <c r="F21" s="1650"/>
      <c r="G21" s="1650"/>
      <c r="H21" s="1650"/>
      <c r="I21" s="1651"/>
      <c r="J21" s="303"/>
      <c r="K21" s="291"/>
      <c r="L21" s="1646"/>
      <c r="M21" s="1647"/>
      <c r="N21" s="1647"/>
      <c r="O21" s="1647"/>
      <c r="P21" s="1647"/>
      <c r="Q21" s="1647"/>
      <c r="R21" s="1647"/>
      <c r="S21" s="1647"/>
      <c r="T21" s="1647"/>
      <c r="U21" s="1647"/>
      <c r="V21" s="1647"/>
      <c r="W21" s="1648"/>
      <c r="X21" s="303"/>
      <c r="Y21" s="282"/>
      <c r="AB21" s="214"/>
    </row>
    <row r="22" spans="1:28" ht="18" customHeight="1" thickBot="1" x14ac:dyDescent="0.2">
      <c r="A22" s="1692"/>
      <c r="B22" s="1694"/>
      <c r="C22" s="1695"/>
      <c r="D22" s="1649"/>
      <c r="E22" s="1650"/>
      <c r="F22" s="1650"/>
      <c r="G22" s="1650"/>
      <c r="H22" s="1650"/>
      <c r="I22" s="1651"/>
      <c r="J22" s="303"/>
      <c r="K22" s="291"/>
      <c r="L22" s="1646"/>
      <c r="M22" s="1647"/>
      <c r="N22" s="1647"/>
      <c r="O22" s="1647"/>
      <c r="P22" s="1647"/>
      <c r="Q22" s="1647"/>
      <c r="R22" s="1647"/>
      <c r="S22" s="1647"/>
      <c r="T22" s="1647"/>
      <c r="U22" s="1647"/>
      <c r="V22" s="1647"/>
      <c r="W22" s="1648"/>
      <c r="X22" s="303"/>
      <c r="Y22" s="282"/>
      <c r="AB22" s="214"/>
    </row>
    <row r="23" spans="1:28" ht="18" customHeight="1" thickBot="1" x14ac:dyDescent="0.2">
      <c r="A23" s="1692"/>
      <c r="B23" s="1694"/>
      <c r="C23" s="1695"/>
      <c r="D23" s="1649"/>
      <c r="E23" s="1650"/>
      <c r="F23" s="1650"/>
      <c r="G23" s="1650"/>
      <c r="H23" s="1650"/>
      <c r="I23" s="1651"/>
      <c r="J23" s="303"/>
      <c r="K23" s="291"/>
      <c r="L23" s="1646"/>
      <c r="M23" s="1647"/>
      <c r="N23" s="1647"/>
      <c r="O23" s="1647"/>
      <c r="P23" s="1647"/>
      <c r="Q23" s="1647"/>
      <c r="R23" s="1647"/>
      <c r="S23" s="1647"/>
      <c r="T23" s="1647"/>
      <c r="U23" s="1647"/>
      <c r="V23" s="1647"/>
      <c r="W23" s="1648"/>
      <c r="X23" s="303"/>
      <c r="Y23" s="282"/>
      <c r="AB23" s="214"/>
    </row>
    <row r="24" spans="1:28" ht="18" customHeight="1" thickBot="1" x14ac:dyDescent="0.2">
      <c r="A24" s="1692"/>
      <c r="B24" s="1694"/>
      <c r="C24" s="1695"/>
      <c r="D24" s="1649"/>
      <c r="E24" s="1650"/>
      <c r="F24" s="1650"/>
      <c r="G24" s="1650"/>
      <c r="H24" s="1650"/>
      <c r="I24" s="1651"/>
      <c r="J24" s="303"/>
      <c r="K24" s="291"/>
      <c r="L24" s="1646"/>
      <c r="M24" s="1647"/>
      <c r="N24" s="1647"/>
      <c r="O24" s="1647"/>
      <c r="P24" s="1647"/>
      <c r="Q24" s="1647"/>
      <c r="R24" s="1647"/>
      <c r="S24" s="1647"/>
      <c r="T24" s="1647"/>
      <c r="U24" s="1647"/>
      <c r="V24" s="1647"/>
      <c r="W24" s="1648"/>
      <c r="X24" s="303"/>
      <c r="Y24" s="282"/>
      <c r="AB24" s="214"/>
    </row>
    <row r="25" spans="1:28" ht="18" customHeight="1" thickBot="1" x14ac:dyDescent="0.2">
      <c r="A25" s="1692"/>
      <c r="B25" s="1694"/>
      <c r="C25" s="1695"/>
      <c r="D25" s="1649"/>
      <c r="E25" s="1650"/>
      <c r="F25" s="1650"/>
      <c r="G25" s="1650"/>
      <c r="H25" s="1650"/>
      <c r="I25" s="1651"/>
      <c r="J25" s="303"/>
      <c r="K25" s="291"/>
      <c r="L25" s="1646"/>
      <c r="M25" s="1647"/>
      <c r="N25" s="1647"/>
      <c r="O25" s="1647"/>
      <c r="P25" s="1647"/>
      <c r="Q25" s="1647"/>
      <c r="R25" s="1647"/>
      <c r="S25" s="1647"/>
      <c r="T25" s="1647"/>
      <c r="U25" s="1647"/>
      <c r="V25" s="1647"/>
      <c r="W25" s="1648"/>
      <c r="X25" s="303"/>
      <c r="Y25" s="282"/>
      <c r="AB25" s="214"/>
    </row>
    <row r="26" spans="1:28" ht="18" customHeight="1" thickBot="1" x14ac:dyDescent="0.2">
      <c r="A26" s="1667"/>
      <c r="B26" s="1658"/>
      <c r="C26" s="1659"/>
      <c r="D26" s="1649"/>
      <c r="E26" s="1650"/>
      <c r="F26" s="1650"/>
      <c r="G26" s="1650"/>
      <c r="H26" s="1650"/>
      <c r="I26" s="1651"/>
      <c r="J26" s="303"/>
      <c r="K26" s="317"/>
      <c r="L26" s="1633"/>
      <c r="M26" s="1634"/>
      <c r="N26" s="1634"/>
      <c r="O26" s="1634"/>
      <c r="P26" s="1634"/>
      <c r="Q26" s="1634"/>
      <c r="R26" s="1634"/>
      <c r="S26" s="1634"/>
      <c r="T26" s="1634"/>
      <c r="U26" s="1634"/>
      <c r="V26" s="1634"/>
      <c r="W26" s="1635"/>
      <c r="X26" s="303"/>
      <c r="Y26" s="282"/>
      <c r="AB26" s="214"/>
    </row>
    <row r="27" spans="1:28" ht="18" customHeight="1" thickBot="1" x14ac:dyDescent="0.2">
      <c r="A27" s="1707">
        <v>8</v>
      </c>
      <c r="B27" s="1702" t="s">
        <v>441</v>
      </c>
      <c r="C27" s="1703"/>
      <c r="D27" s="1704"/>
      <c r="E27" s="1704"/>
      <c r="F27" s="1705"/>
      <c r="G27" s="1705"/>
      <c r="H27" s="1705"/>
      <c r="I27" s="1705"/>
      <c r="J27" s="1705"/>
      <c r="K27" s="1705"/>
      <c r="L27" s="1705"/>
      <c r="M27" s="1705"/>
      <c r="N27" s="1705"/>
      <c r="O27" s="1705"/>
      <c r="P27" s="1705"/>
      <c r="Q27" s="1705"/>
      <c r="R27" s="1705"/>
      <c r="S27" s="1705"/>
      <c r="T27" s="1705"/>
      <c r="U27" s="1705"/>
      <c r="V27" s="1705"/>
      <c r="W27" s="1705"/>
      <c r="X27" s="1705"/>
      <c r="Y27" s="309"/>
      <c r="AB27" s="214"/>
    </row>
    <row r="28" spans="1:28" ht="18" customHeight="1" thickBot="1" x14ac:dyDescent="0.2">
      <c r="A28" s="1708"/>
      <c r="B28" s="1683" t="s">
        <v>255</v>
      </c>
      <c r="C28" s="1706"/>
      <c r="D28" s="1706"/>
      <c r="E28" s="1706"/>
      <c r="F28" s="1688"/>
      <c r="G28" s="1689"/>
      <c r="H28" s="1689"/>
      <c r="I28" s="1689"/>
      <c r="J28" s="1689"/>
      <c r="K28" s="1689"/>
      <c r="L28" s="1689"/>
      <c r="M28" s="1689"/>
      <c r="N28" s="1689"/>
      <c r="O28" s="1689"/>
      <c r="P28" s="1689"/>
      <c r="Q28" s="1689"/>
      <c r="R28" s="1689"/>
      <c r="S28" s="1689"/>
      <c r="T28" s="1689"/>
      <c r="U28" s="1689"/>
      <c r="V28" s="1689"/>
      <c r="W28" s="1689"/>
      <c r="X28" s="1689"/>
      <c r="Y28" s="1690"/>
      <c r="AB28" s="214"/>
    </row>
    <row r="29" spans="1:28" ht="18" customHeight="1" thickBot="1" x14ac:dyDescent="0.2">
      <c r="A29" s="1708"/>
      <c r="B29" s="1683" t="s">
        <v>1668</v>
      </c>
      <c r="C29" s="1684"/>
      <c r="D29" s="1684"/>
      <c r="E29" s="1685"/>
      <c r="F29" s="1688"/>
      <c r="G29" s="1689"/>
      <c r="H29" s="1689"/>
      <c r="I29" s="1689"/>
      <c r="J29" s="1689"/>
      <c r="K29" s="1689"/>
      <c r="L29" s="1689"/>
      <c r="M29" s="1689"/>
      <c r="N29" s="1689"/>
      <c r="O29" s="1690"/>
      <c r="P29" s="1636" t="s">
        <v>254</v>
      </c>
      <c r="Q29" s="1636"/>
      <c r="R29" s="1636"/>
      <c r="S29" s="1596"/>
      <c r="T29" s="1596"/>
      <c r="U29" s="1596"/>
      <c r="V29" s="1596"/>
      <c r="W29" s="1596"/>
      <c r="X29" s="1596"/>
      <c r="Y29" s="348"/>
      <c r="AB29" s="214"/>
    </row>
    <row r="30" spans="1:28" ht="18" customHeight="1" thickBot="1" x14ac:dyDescent="0.2">
      <c r="A30" s="1708"/>
      <c r="B30" s="1674" t="s">
        <v>138</v>
      </c>
      <c r="C30" s="1675"/>
      <c r="D30" s="1675"/>
      <c r="E30" s="1676"/>
      <c r="F30" s="312" t="s">
        <v>76</v>
      </c>
      <c r="G30" s="1680"/>
      <c r="H30" s="1681"/>
      <c r="I30" s="1681"/>
      <c r="J30" s="1681"/>
      <c r="K30" s="1681"/>
      <c r="L30" s="1681"/>
      <c r="M30" s="1681"/>
      <c r="N30" s="1681"/>
      <c r="O30" s="1681"/>
      <c r="P30" s="1681"/>
      <c r="Q30" s="1681"/>
      <c r="R30" s="1681"/>
      <c r="S30" s="1681"/>
      <c r="T30" s="1681"/>
      <c r="U30" s="1681"/>
      <c r="V30" s="1681"/>
      <c r="W30" s="1681"/>
      <c r="X30" s="1681"/>
      <c r="Y30" s="1682"/>
      <c r="AB30" s="214"/>
    </row>
    <row r="31" spans="1:28" ht="18" customHeight="1" thickBot="1" x14ac:dyDescent="0.2">
      <c r="A31" s="1709"/>
      <c r="B31" s="1677"/>
      <c r="C31" s="1678"/>
      <c r="D31" s="1678"/>
      <c r="E31" s="1679"/>
      <c r="F31" s="311" t="s">
        <v>328</v>
      </c>
      <c r="G31" s="1661"/>
      <c r="H31" s="1662"/>
      <c r="I31" s="1662"/>
      <c r="J31" s="1662"/>
      <c r="K31" s="1662"/>
      <c r="L31" s="1662"/>
      <c r="M31" s="1662"/>
      <c r="N31" s="1662"/>
      <c r="O31" s="1662"/>
      <c r="P31" s="1662"/>
      <c r="Q31" s="1662"/>
      <c r="R31" s="1662"/>
      <c r="S31" s="1662"/>
      <c r="T31" s="1662"/>
      <c r="U31" s="1662"/>
      <c r="V31" s="1662"/>
      <c r="W31" s="1662"/>
      <c r="X31" s="1662"/>
      <c r="Y31" s="1663"/>
      <c r="AB31" s="214"/>
    </row>
    <row r="32" spans="1:28" ht="35.25" customHeight="1" thickBot="1" x14ac:dyDescent="0.2">
      <c r="A32" s="1707">
        <v>9</v>
      </c>
      <c r="B32" s="372" t="s">
        <v>442</v>
      </c>
      <c r="C32" s="376"/>
      <c r="D32" s="376"/>
      <c r="E32" s="376"/>
      <c r="F32" s="377"/>
      <c r="G32" s="377"/>
      <c r="H32" s="377"/>
      <c r="I32" s="377"/>
      <c r="J32" s="377"/>
      <c r="K32" s="377"/>
      <c r="L32" s="377"/>
      <c r="M32" s="377"/>
      <c r="N32" s="377"/>
      <c r="O32" s="377"/>
      <c r="P32" s="377"/>
      <c r="Q32" s="377"/>
      <c r="R32" s="377"/>
      <c r="S32" s="377"/>
      <c r="T32" s="377"/>
      <c r="U32" s="377"/>
      <c r="V32" s="377"/>
      <c r="W32" s="377"/>
      <c r="X32" s="414"/>
      <c r="Y32" s="411"/>
      <c r="AB32" s="214"/>
    </row>
    <row r="33" spans="1:28" ht="18" customHeight="1" thickBot="1" x14ac:dyDescent="0.2">
      <c r="A33" s="1708"/>
      <c r="B33" s="1683" t="s">
        <v>255</v>
      </c>
      <c r="C33" s="1706"/>
      <c r="D33" s="1706"/>
      <c r="E33" s="1706"/>
      <c r="F33" s="1688"/>
      <c r="G33" s="1689"/>
      <c r="H33" s="1689"/>
      <c r="I33" s="1689"/>
      <c r="J33" s="1689"/>
      <c r="K33" s="1689"/>
      <c r="L33" s="1689"/>
      <c r="M33" s="1689"/>
      <c r="N33" s="1689"/>
      <c r="O33" s="1689"/>
      <c r="P33" s="1689"/>
      <c r="Q33" s="1689"/>
      <c r="R33" s="1689"/>
      <c r="S33" s="1689"/>
      <c r="T33" s="1689"/>
      <c r="U33" s="1689"/>
      <c r="V33" s="1689"/>
      <c r="W33" s="1689"/>
      <c r="X33" s="1689"/>
      <c r="Y33" s="1691"/>
      <c r="AB33" s="214"/>
    </row>
    <row r="34" spans="1:28" ht="18" customHeight="1" thickBot="1" x14ac:dyDescent="0.2">
      <c r="A34" s="1708"/>
      <c r="B34" s="1683" t="s">
        <v>1668</v>
      </c>
      <c r="C34" s="1684"/>
      <c r="D34" s="1684"/>
      <c r="E34" s="1685"/>
      <c r="F34" s="1688"/>
      <c r="G34" s="1689"/>
      <c r="H34" s="1689"/>
      <c r="I34" s="1689"/>
      <c r="J34" s="1689"/>
      <c r="K34" s="1689"/>
      <c r="L34" s="1689"/>
      <c r="M34" s="1689"/>
      <c r="N34" s="1689"/>
      <c r="O34" s="1690"/>
      <c r="P34" s="1636" t="s">
        <v>254</v>
      </c>
      <c r="Q34" s="1636"/>
      <c r="R34" s="1636"/>
      <c r="S34" s="1596"/>
      <c r="T34" s="1596"/>
      <c r="U34" s="1596"/>
      <c r="V34" s="1596"/>
      <c r="W34" s="1596"/>
      <c r="X34" s="1596"/>
      <c r="Y34" s="348"/>
      <c r="AB34" s="214"/>
    </row>
    <row r="35" spans="1:28" ht="18" customHeight="1" thickBot="1" x14ac:dyDescent="0.2">
      <c r="A35" s="1708"/>
      <c r="B35" s="1710" t="s">
        <v>138</v>
      </c>
      <c r="C35" s="1711"/>
      <c r="D35" s="1711"/>
      <c r="E35" s="1712"/>
      <c r="F35" s="312" t="s">
        <v>76</v>
      </c>
      <c r="G35" s="1686"/>
      <c r="H35" s="1686"/>
      <c r="I35" s="1686"/>
      <c r="J35" s="1686"/>
      <c r="K35" s="1686"/>
      <c r="L35" s="1686"/>
      <c r="M35" s="1686"/>
      <c r="N35" s="1686"/>
      <c r="O35" s="1686"/>
      <c r="P35" s="1686"/>
      <c r="Q35" s="1686"/>
      <c r="R35" s="1686"/>
      <c r="S35" s="1686"/>
      <c r="T35" s="1686"/>
      <c r="U35" s="1686"/>
      <c r="V35" s="1686"/>
      <c r="W35" s="1686"/>
      <c r="X35" s="1686"/>
      <c r="Y35" s="1686"/>
      <c r="AB35" s="214"/>
    </row>
    <row r="36" spans="1:28" ht="18" customHeight="1" thickBot="1" x14ac:dyDescent="0.2">
      <c r="A36" s="1709"/>
      <c r="B36" s="1713"/>
      <c r="C36" s="1714"/>
      <c r="D36" s="1714"/>
      <c r="E36" s="1715"/>
      <c r="F36" s="311" t="s">
        <v>328</v>
      </c>
      <c r="G36" s="1687"/>
      <c r="H36" s="1687"/>
      <c r="I36" s="1687"/>
      <c r="J36" s="1687"/>
      <c r="K36" s="1687"/>
      <c r="L36" s="1687"/>
      <c r="M36" s="1687"/>
      <c r="N36" s="1687"/>
      <c r="O36" s="1687"/>
      <c r="P36" s="1687"/>
      <c r="Q36" s="1687"/>
      <c r="R36" s="1687"/>
      <c r="S36" s="1687"/>
      <c r="T36" s="1687"/>
      <c r="U36" s="1687"/>
      <c r="V36" s="1687"/>
      <c r="W36" s="1687"/>
      <c r="X36" s="1687"/>
      <c r="Y36" s="1687"/>
      <c r="AB36" s="214"/>
    </row>
    <row r="37" spans="1:28" ht="35.25" customHeight="1" thickBot="1" x14ac:dyDescent="0.2">
      <c r="A37" s="1722">
        <v>10</v>
      </c>
      <c r="B37" s="1655" t="s">
        <v>324</v>
      </c>
      <c r="C37" s="1656"/>
      <c r="D37" s="1723" t="s">
        <v>323</v>
      </c>
      <c r="E37" s="1724"/>
      <c r="F37" s="1724"/>
      <c r="G37" s="1725"/>
      <c r="H37" s="1725"/>
      <c r="I37" s="1725"/>
      <c r="J37" s="1725"/>
      <c r="K37" s="1725"/>
      <c r="L37" s="1725"/>
      <c r="M37" s="1725"/>
      <c r="N37" s="1725"/>
      <c r="O37" s="1725"/>
      <c r="P37" s="1725"/>
      <c r="Q37" s="1725"/>
      <c r="R37" s="1725"/>
      <c r="S37" s="1725"/>
      <c r="T37" s="1725"/>
      <c r="U37" s="1725"/>
      <c r="V37" s="1725"/>
      <c r="W37" s="1725"/>
      <c r="X37" s="1725"/>
      <c r="Y37" s="1726"/>
      <c r="AB37" s="214"/>
    </row>
    <row r="38" spans="1:28" ht="24.95" customHeight="1" thickBot="1" x14ac:dyDescent="0.2">
      <c r="A38" s="1722"/>
      <c r="B38" s="1658"/>
      <c r="C38" s="1659"/>
      <c r="D38" s="1727"/>
      <c r="E38" s="1727"/>
      <c r="F38" s="1727"/>
      <c r="G38" s="1727"/>
      <c r="H38" s="1727"/>
      <c r="I38" s="1727"/>
      <c r="J38" s="1727"/>
      <c r="K38" s="1727"/>
      <c r="L38" s="1727"/>
      <c r="M38" s="1727"/>
      <c r="N38" s="1727"/>
      <c r="O38" s="1727"/>
      <c r="P38" s="1727"/>
      <c r="Q38" s="1727"/>
      <c r="R38" s="1727"/>
      <c r="S38" s="1727"/>
      <c r="T38" s="1727"/>
      <c r="U38" s="1727"/>
      <c r="V38" s="1727"/>
      <c r="W38" s="1727"/>
      <c r="X38" s="1727"/>
      <c r="Y38" s="1727"/>
      <c r="AB38" s="214"/>
    </row>
    <row r="39" spans="1:28" ht="52.5" customHeight="1" thickBot="1" x14ac:dyDescent="0.2">
      <c r="A39" s="1716">
        <v>11</v>
      </c>
      <c r="B39" s="1655" t="s">
        <v>322</v>
      </c>
      <c r="C39" s="1693"/>
      <c r="D39" s="1718" t="s">
        <v>321</v>
      </c>
      <c r="E39" s="1719"/>
      <c r="F39" s="1719"/>
      <c r="G39" s="1719"/>
      <c r="H39" s="1719"/>
      <c r="I39" s="1719"/>
      <c r="J39" s="1719"/>
      <c r="K39" s="1719"/>
      <c r="L39" s="1719"/>
      <c r="M39" s="1719"/>
      <c r="N39" s="1719"/>
      <c r="O39" s="1719"/>
      <c r="P39" s="1719"/>
      <c r="Q39" s="1719"/>
      <c r="R39" s="1719"/>
      <c r="S39" s="1719"/>
      <c r="T39" s="1719"/>
      <c r="U39" s="1719"/>
      <c r="V39" s="1719"/>
      <c r="W39" s="1719"/>
      <c r="X39" s="1719"/>
      <c r="Y39" s="1720"/>
      <c r="AB39" s="214"/>
    </row>
    <row r="40" spans="1:28" ht="30" customHeight="1" thickBot="1" x14ac:dyDescent="0.2">
      <c r="A40" s="1717"/>
      <c r="B40" s="1658"/>
      <c r="C40" s="1659"/>
      <c r="D40" s="1721"/>
      <c r="E40" s="1721"/>
      <c r="F40" s="1721"/>
      <c r="G40" s="1721"/>
      <c r="H40" s="1721"/>
      <c r="I40" s="1721"/>
      <c r="J40" s="1721"/>
      <c r="K40" s="1721"/>
      <c r="L40" s="1721"/>
      <c r="M40" s="1721"/>
      <c r="N40" s="1721"/>
      <c r="O40" s="1721"/>
      <c r="P40" s="1721"/>
      <c r="Q40" s="1721"/>
      <c r="R40" s="1721"/>
      <c r="S40" s="1721"/>
      <c r="T40" s="1721"/>
      <c r="U40" s="1721"/>
      <c r="V40" s="1721"/>
      <c r="W40" s="1721"/>
      <c r="X40" s="1721"/>
      <c r="Y40" s="1721"/>
      <c r="AB40" s="214"/>
    </row>
    <row r="41" spans="1:28" ht="54" customHeight="1" x14ac:dyDescent="0.15">
      <c r="AB41" s="215"/>
    </row>
    <row r="42" spans="1:28" x14ac:dyDescent="0.15">
      <c r="Z42" s="220" t="s">
        <v>404</v>
      </c>
    </row>
  </sheetData>
  <sheetProtection formatCells="0" formatColumns="0" formatRows="0" insertHyperlinks="0"/>
  <mergeCells count="78">
    <mergeCell ref="A39:A40"/>
    <mergeCell ref="B39:C40"/>
    <mergeCell ref="D39:Y39"/>
    <mergeCell ref="D40:Y40"/>
    <mergeCell ref="A37:A38"/>
    <mergeCell ref="D37:Y37"/>
    <mergeCell ref="D38:Y38"/>
    <mergeCell ref="A27:A31"/>
    <mergeCell ref="B29:E29"/>
    <mergeCell ref="A32:A36"/>
    <mergeCell ref="B35:E36"/>
    <mergeCell ref="B33:E33"/>
    <mergeCell ref="F28:Y28"/>
    <mergeCell ref="G31:Y31"/>
    <mergeCell ref="F29:O29"/>
    <mergeCell ref="B27:X27"/>
    <mergeCell ref="B28:E28"/>
    <mergeCell ref="S29:U29"/>
    <mergeCell ref="V29:X29"/>
    <mergeCell ref="A16:A26"/>
    <mergeCell ref="D23:I23"/>
    <mergeCell ref="D24:I24"/>
    <mergeCell ref="B16:C26"/>
    <mergeCell ref="L25:W25"/>
    <mergeCell ref="D22:I22"/>
    <mergeCell ref="L22:W22"/>
    <mergeCell ref="D26:I26"/>
    <mergeCell ref="D16:I16"/>
    <mergeCell ref="D17:I17"/>
    <mergeCell ref="L16:W16"/>
    <mergeCell ref="D18:I18"/>
    <mergeCell ref="D19:I19"/>
    <mergeCell ref="D20:I20"/>
    <mergeCell ref="D21:I21"/>
    <mergeCell ref="L24:W24"/>
    <mergeCell ref="V34:X34"/>
    <mergeCell ref="B30:E31"/>
    <mergeCell ref="B37:C38"/>
    <mergeCell ref="S34:U34"/>
    <mergeCell ref="G30:Y30"/>
    <mergeCell ref="B34:E34"/>
    <mergeCell ref="G35:Y35"/>
    <mergeCell ref="G36:Y36"/>
    <mergeCell ref="P34:R34"/>
    <mergeCell ref="F34:O34"/>
    <mergeCell ref="F33:Y33"/>
    <mergeCell ref="L20:W20"/>
    <mergeCell ref="L21:W21"/>
    <mergeCell ref="A1:Y1"/>
    <mergeCell ref="G4:Y4"/>
    <mergeCell ref="B14:E15"/>
    <mergeCell ref="G15:Y15"/>
    <mergeCell ref="G14:Y14"/>
    <mergeCell ref="A14:A15"/>
    <mergeCell ref="A2:X2"/>
    <mergeCell ref="B7:E7"/>
    <mergeCell ref="F7:O7"/>
    <mergeCell ref="F8:O8"/>
    <mergeCell ref="B8:E8"/>
    <mergeCell ref="B9:E9"/>
    <mergeCell ref="B10:E10"/>
    <mergeCell ref="A11:A13"/>
    <mergeCell ref="Z2:Z5"/>
    <mergeCell ref="Z7:Z8"/>
    <mergeCell ref="F9:O9"/>
    <mergeCell ref="L26:W26"/>
    <mergeCell ref="P29:R29"/>
    <mergeCell ref="B11:V11"/>
    <mergeCell ref="W11:X11"/>
    <mergeCell ref="B12:V12"/>
    <mergeCell ref="W12:X12"/>
    <mergeCell ref="B13:V13"/>
    <mergeCell ref="W13:X13"/>
    <mergeCell ref="L23:W23"/>
    <mergeCell ref="D25:I25"/>
    <mergeCell ref="L17:W17"/>
    <mergeCell ref="L18:W18"/>
    <mergeCell ref="L19:W19"/>
  </mergeCells>
  <phoneticPr fontId="4"/>
  <conditionalFormatting sqref="AA11:AA13">
    <cfRule type="cellIs" dxfId="8" priority="1" stopIfTrue="1" operator="equal">
      <formula>"未入力あり"</formula>
    </cfRule>
  </conditionalFormatting>
  <dataValidations xWindow="333" yWindow="646" count="11">
    <dataValidation type="list" allowBlank="1" showInputMessage="1" showErrorMessage="1" sqref="F7:O7">
      <formula1>"病棟があります,病棟がありません"</formula1>
    </dataValidation>
    <dataValidation type="list" allowBlank="1" showInputMessage="1" showErrorMessage="1" sqref="Y27 Y32">
      <formula1>"はい,いいえ"</formula1>
    </dataValidation>
    <dataValidation type="list" allowBlank="1" showInputMessage="1" showErrorMessage="1" sqref="F8:O8">
      <formula1>"届け出て受理されている,届け出ていない,届け出ているがまだ受理されていない"</formula1>
    </dataValidation>
    <dataValidation type="list" allowBlank="1" showInputMessage="1" showErrorMessage="1" sqref="F9:O9">
      <formula1>"院内独立型,院内病棟型"</formula1>
    </dataValidation>
    <dataValidation type="custom" imeMode="disabled" allowBlank="1" showInputMessage="1" showErrorMessage="1" error="半角で入力してください" prompt="アドレスは、手入力せずにホームページからコピーしてください" sqref="G36:Y36 G15:Y15 G31:Y31">
      <formula1>LEN(G15)=LENB(G15)</formula1>
    </dataValidation>
    <dataValidation type="whole" imeMode="disabled" operator="greaterThanOrEqual" allowBlank="1" showInputMessage="1" showErrorMessage="1" error="整数で入力してください" prompt="整数で入力" sqref="J17:J26 X17:X26 F10">
      <formula1>0</formula1>
    </dataValidation>
    <dataValidation allowBlank="1" showInputMessage="1" showErrorMessage="1" prompt="表紙シートの病院名を反映" sqref="G4:Y4"/>
    <dataValidation type="list" allowBlank="1" showInputMessage="1" showErrorMessage="1" prompt="表紙①に反映されます" sqref="Y2">
      <formula1>"あり,なし"</formula1>
    </dataValidation>
    <dataValidation type="custom" imeMode="disabled" allowBlank="1" showInputMessage="1" showErrorMessage="1" error="半角で入力してください" prompt="電話番号はハイフン「-」を含め、半角で入力_x000a_XXX-XXXX-XXXX" sqref="F29:O29 F34:O34">
      <formula1>LEN(F29)=LENB(F29)</formula1>
    </dataValidation>
    <dataValidation imeMode="disabled" allowBlank="1" showInputMessage="1" showErrorMessage="1" prompt="内線番号を半角で入力" sqref="S29:Y29 S34:Y34"/>
    <dataValidation type="whole" operator="greaterThanOrEqual" allowBlank="1" showInputMessage="1" showErrorMessage="1" prompt="整数で入力" sqref="W11:X13">
      <formula1>0</formula1>
    </dataValidation>
  </dataValidations>
  <hyperlinks>
    <hyperlink ref="AA1" location="表紙①!D20" tooltip="表紙①に戻ります" display="表紙①に戻る"/>
    <hyperlink ref="AA2" location="'様式4（機能別）'!N111" tooltip="様式4（機能別）に戻ります" display="様式4（機能別）のⅡ（地域がん診療連携拠点病院の指定要件について）に戻る"/>
    <hyperlink ref="AA4" location="'様式4（機能別）'!N507" tooltip="別紙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6" fitToHeight="0" orientation="portrait" cellComments="asDisplayed" r:id="rId1"/>
  <headerFooter>
    <oddHeader>&amp;Rver.2.0</oddHeader>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60"/>
  <sheetViews>
    <sheetView view="pageBreakPreview" zoomScaleNormal="100" zoomScaleSheetLayoutView="100" workbookViewId="0">
      <selection activeCell="B10" sqref="B10:J10"/>
    </sheetView>
  </sheetViews>
  <sheetFormatPr defaultColWidth="9" defaultRowHeight="13.5" x14ac:dyDescent="0.15"/>
  <cols>
    <col min="1" max="2" width="9.625" style="3" customWidth="1"/>
    <col min="3" max="3" width="5.625" style="3" customWidth="1"/>
    <col min="4" max="4" width="15.625" style="3" customWidth="1"/>
    <col min="5" max="5" width="5.625" style="3" customWidth="1"/>
    <col min="6" max="10" width="9.625" style="3" customWidth="1"/>
    <col min="11" max="11" width="15" style="970" customWidth="1"/>
    <col min="12" max="12" width="2.625" style="3" customWidth="1"/>
    <col min="13" max="13" width="80.625" style="3" customWidth="1"/>
    <col min="14" max="16384" width="9" style="3"/>
  </cols>
  <sheetData>
    <row r="1" spans="1:13" ht="20.25" customHeight="1" thickBot="1" x14ac:dyDescent="0.2">
      <c r="A1" s="1740" t="s">
        <v>1274</v>
      </c>
      <c r="B1" s="1740"/>
      <c r="C1" s="1740"/>
      <c r="D1" s="1740"/>
      <c r="E1" s="1740"/>
      <c r="F1" s="1740"/>
      <c r="G1" s="1740"/>
      <c r="H1" s="1740"/>
      <c r="I1" s="1740"/>
      <c r="J1" s="1740"/>
      <c r="L1" s="973" t="s">
        <v>1344</v>
      </c>
    </row>
    <row r="2" spans="1:13" ht="24.95" customHeight="1" thickTop="1" thickBot="1" x14ac:dyDescent="0.2">
      <c r="A2" s="1585" t="s">
        <v>402</v>
      </c>
      <c r="B2" s="1585"/>
      <c r="C2" s="1585"/>
      <c r="D2" s="1585"/>
      <c r="E2" s="1585"/>
      <c r="F2" s="1585"/>
      <c r="G2" s="1585"/>
      <c r="H2" s="1585"/>
      <c r="I2" s="1586"/>
      <c r="J2" s="320" t="s">
        <v>1873</v>
      </c>
      <c r="K2" s="1580" t="str">
        <f>IF(AND(J2&lt;&gt;"",D18&lt;&gt;"",G8&lt;&gt;"",G13&lt;&gt;"",G14&lt;&gt;""),"",IF(J2="あり","←緩和ケア体制に関する入力と別添資料の提出有無について選択してください",IF(J2="","←「あり」か「なし」を選択してください","")))</f>
        <v>←緩和ケア体制に関する入力と別添資料の提出有無について選択してください</v>
      </c>
      <c r="L2" s="973" t="s">
        <v>1519</v>
      </c>
      <c r="M2" s="129"/>
    </row>
    <row r="3" spans="1:13" ht="5.0999999999999996" customHeight="1" thickTop="1" x14ac:dyDescent="0.15">
      <c r="K3" s="1580"/>
      <c r="L3" s="973"/>
      <c r="M3" s="129"/>
    </row>
    <row r="4" spans="1:13" s="129" customFormat="1" ht="20.100000000000001" customHeight="1" x14ac:dyDescent="0.15">
      <c r="F4" s="131" t="s">
        <v>337</v>
      </c>
      <c r="G4" s="1741" t="str">
        <f>表紙①!E2</f>
        <v>大阪医療センター</v>
      </c>
      <c r="H4" s="1742"/>
      <c r="I4" s="1742"/>
      <c r="J4" s="1743"/>
      <c r="K4" s="1580"/>
      <c r="L4" s="973" t="s">
        <v>1516</v>
      </c>
      <c r="M4" s="607"/>
    </row>
    <row r="5" spans="1:13" s="129" customFormat="1" ht="20.100000000000001" customHeight="1" x14ac:dyDescent="0.15">
      <c r="F5" s="128" t="s">
        <v>1596</v>
      </c>
      <c r="G5" s="38" t="s">
        <v>1814</v>
      </c>
      <c r="H5" s="38"/>
      <c r="I5" s="134"/>
      <c r="J5" s="134"/>
      <c r="K5" s="1580"/>
      <c r="L5" s="973"/>
      <c r="M5" s="1260" t="s">
        <v>398</v>
      </c>
    </row>
    <row r="6" spans="1:13" s="129" customFormat="1" ht="20.100000000000001" customHeight="1" x14ac:dyDescent="0.15">
      <c r="F6" s="128"/>
      <c r="G6" s="38"/>
      <c r="H6" s="38"/>
      <c r="I6" s="134"/>
      <c r="J6" s="134"/>
      <c r="K6" s="1151"/>
      <c r="L6" s="973"/>
      <c r="M6" s="214"/>
    </row>
    <row r="7" spans="1:13" s="129" customFormat="1" ht="18" customHeight="1" thickBot="1" x14ac:dyDescent="0.2">
      <c r="A7" s="1745" t="s">
        <v>1562</v>
      </c>
      <c r="B7" s="1746"/>
      <c r="C7" s="1746"/>
      <c r="D7" s="1746"/>
      <c r="E7" s="1746"/>
      <c r="F7" s="1746"/>
      <c r="G7" s="1746"/>
      <c r="H7" s="1746"/>
      <c r="I7" s="1746"/>
      <c r="J7" s="1747"/>
      <c r="K7" s="1151"/>
      <c r="L7" s="973"/>
      <c r="M7" s="214"/>
    </row>
    <row r="8" spans="1:13" s="129" customFormat="1" ht="18" customHeight="1" thickBot="1" x14ac:dyDescent="0.2">
      <c r="A8" s="1195" t="s">
        <v>1835</v>
      </c>
      <c r="B8" s="136"/>
      <c r="C8" s="136"/>
      <c r="D8" s="695"/>
      <c r="E8" s="695"/>
      <c r="F8" s="136"/>
      <c r="G8" s="1265">
        <v>0</v>
      </c>
      <c r="H8" s="1347" t="s">
        <v>1563</v>
      </c>
      <c r="J8" s="1206"/>
      <c r="K8" s="972" t="str">
        <f>IF(AND(J2="あり",G8=""),"未記入あり","")</f>
        <v/>
      </c>
      <c r="L8" s="973"/>
      <c r="M8" s="214"/>
    </row>
    <row r="9" spans="1:13" s="129" customFormat="1" ht="20.100000000000001" customHeight="1" x14ac:dyDescent="0.15">
      <c r="A9" s="1196" t="s">
        <v>1569</v>
      </c>
      <c r="B9" s="695" t="s">
        <v>1568</v>
      </c>
      <c r="C9" s="695"/>
      <c r="D9" s="695"/>
      <c r="E9" s="695"/>
      <c r="F9" s="1197"/>
      <c r="G9" s="38"/>
      <c r="H9" s="38"/>
      <c r="I9" s="134"/>
      <c r="J9" s="1198"/>
      <c r="K9" s="1151"/>
      <c r="L9" s="973"/>
      <c r="M9" s="214"/>
    </row>
    <row r="10" spans="1:13" s="129" customFormat="1" ht="43.5" customHeight="1" x14ac:dyDescent="0.15">
      <c r="A10" s="1199" t="s">
        <v>1564</v>
      </c>
      <c r="B10" s="1748" t="s">
        <v>1565</v>
      </c>
      <c r="C10" s="1748"/>
      <c r="D10" s="1748"/>
      <c r="E10" s="1748"/>
      <c r="F10" s="1748"/>
      <c r="G10" s="1748"/>
      <c r="H10" s="1748"/>
      <c r="I10" s="1748"/>
      <c r="J10" s="1749"/>
      <c r="K10" s="1151"/>
      <c r="L10" s="973"/>
      <c r="M10" s="214"/>
    </row>
    <row r="11" spans="1:13" s="129" customFormat="1" ht="18.75" customHeight="1" x14ac:dyDescent="0.15">
      <c r="A11" s="1200" t="s">
        <v>1567</v>
      </c>
      <c r="B11" s="1750" t="s">
        <v>1566</v>
      </c>
      <c r="C11" s="1750"/>
      <c r="D11" s="1750"/>
      <c r="E11" s="1750"/>
      <c r="F11" s="1750"/>
      <c r="G11" s="1750"/>
      <c r="H11" s="1750"/>
      <c r="I11" s="1750"/>
      <c r="J11" s="1751"/>
      <c r="K11" s="1151"/>
      <c r="L11" s="973"/>
      <c r="M11" s="214"/>
    </row>
    <row r="12" spans="1:13" s="129" customFormat="1" ht="20.100000000000001" customHeight="1" thickBot="1" x14ac:dyDescent="0.2">
      <c r="A12" s="1201" t="s">
        <v>1570</v>
      </c>
      <c r="B12" s="1202"/>
      <c r="C12" s="1202"/>
      <c r="D12" s="1202"/>
      <c r="E12" s="1202"/>
      <c r="F12" s="1202"/>
      <c r="G12" s="1202"/>
      <c r="H12" s="1202"/>
      <c r="I12" s="1203"/>
      <c r="J12" s="1204"/>
      <c r="K12" s="1151"/>
      <c r="L12" s="973"/>
      <c r="M12" s="214"/>
    </row>
    <row r="13" spans="1:13" s="129" customFormat="1" ht="20.100000000000001" customHeight="1" thickBot="1" x14ac:dyDescent="0.2">
      <c r="A13" s="1752" t="s">
        <v>1571</v>
      </c>
      <c r="B13" s="1752"/>
      <c r="C13" s="1752"/>
      <c r="D13" s="1752"/>
      <c r="E13" s="1752"/>
      <c r="F13" s="1753"/>
      <c r="G13" s="1265"/>
      <c r="H13" s="1205" t="s">
        <v>329</v>
      </c>
      <c r="J13" s="1206"/>
      <c r="K13" s="972" t="str">
        <f>IF(AND(J2="あり",G13=""),"未記入あり","")</f>
        <v>未記入あり</v>
      </c>
      <c r="L13" s="973"/>
      <c r="M13" s="214"/>
    </row>
    <row r="14" spans="1:13" s="129" customFormat="1" ht="20.100000000000001" customHeight="1" thickBot="1" x14ac:dyDescent="0.2">
      <c r="A14" s="1754" t="s">
        <v>1836</v>
      </c>
      <c r="B14" s="1754"/>
      <c r="C14" s="1754"/>
      <c r="D14" s="1754"/>
      <c r="E14" s="1754"/>
      <c r="F14" s="1755"/>
      <c r="G14" s="1265"/>
      <c r="H14" s="1184" t="s">
        <v>339</v>
      </c>
      <c r="I14" s="1185"/>
      <c r="J14" s="1186"/>
      <c r="K14" s="972" t="str">
        <f>IF(AND(J2="あり",G14=""),"未記入あり","")</f>
        <v>未記入あり</v>
      </c>
      <c r="L14" s="973"/>
      <c r="M14" s="214"/>
    </row>
    <row r="15" spans="1:13" s="129" customFormat="1" ht="20.100000000000001" customHeight="1" x14ac:dyDescent="0.15">
      <c r="F15" s="128"/>
      <c r="G15" s="23"/>
      <c r="H15" s="19"/>
      <c r="I15" s="134"/>
      <c r="J15" s="134"/>
      <c r="K15" s="1151"/>
      <c r="L15" s="3"/>
      <c r="M15" s="214"/>
    </row>
    <row r="16" spans="1:13" s="74" customFormat="1" ht="54.6" customHeight="1" x14ac:dyDescent="0.15">
      <c r="A16" s="1744" t="s">
        <v>901</v>
      </c>
      <c r="B16" s="1744"/>
      <c r="C16" s="1744"/>
      <c r="D16" s="1744"/>
      <c r="E16" s="1744"/>
      <c r="F16" s="1744"/>
      <c r="G16" s="1744"/>
      <c r="H16" s="1744"/>
      <c r="I16" s="1744"/>
      <c r="J16" s="1744"/>
      <c r="K16" s="971"/>
      <c r="L16" s="3"/>
      <c r="M16" s="214"/>
    </row>
    <row r="17" spans="1:13" s="74" customFormat="1" ht="20.100000000000001" customHeight="1" thickBot="1" x14ac:dyDescent="0.2">
      <c r="A17" s="145" t="s">
        <v>1675</v>
      </c>
      <c r="B17" s="968"/>
      <c r="C17" s="968"/>
      <c r="D17" s="968"/>
      <c r="E17" s="968"/>
      <c r="F17" s="968"/>
      <c r="G17" s="968"/>
      <c r="H17" s="968"/>
      <c r="I17" s="968"/>
      <c r="J17" s="968"/>
      <c r="K17" s="971"/>
      <c r="L17" s="3"/>
      <c r="M17" s="214"/>
    </row>
    <row r="18" spans="1:13" s="74" customFormat="1" ht="15" customHeight="1" thickBot="1" x14ac:dyDescent="0.2">
      <c r="A18" s="146" t="s">
        <v>17</v>
      </c>
      <c r="B18" s="145"/>
      <c r="C18" s="136"/>
      <c r="D18" s="305" t="s">
        <v>351</v>
      </c>
      <c r="E18" s="145" t="s">
        <v>437</v>
      </c>
      <c r="K18" s="972" t="str">
        <f>IF(AND(J2="あり",D18=""),"未記入あり","")</f>
        <v/>
      </c>
      <c r="L18" s="3"/>
      <c r="M18" s="214"/>
    </row>
    <row r="19" spans="1:13" s="74" customFormat="1" ht="15" customHeight="1" thickBot="1" x14ac:dyDescent="0.2">
      <c r="A19" s="146" t="s">
        <v>18</v>
      </c>
      <c r="D19" s="305"/>
      <c r="E19" s="367" t="s">
        <v>438</v>
      </c>
      <c r="K19" s="971"/>
      <c r="L19" s="3"/>
      <c r="M19" s="214"/>
    </row>
    <row r="20" spans="1:13" s="74" customFormat="1" ht="15" customHeight="1" thickBot="1" x14ac:dyDescent="0.2">
      <c r="A20" s="147" t="s">
        <v>19</v>
      </c>
      <c r="B20" s="126"/>
      <c r="C20" s="126"/>
      <c r="D20" s="126"/>
      <c r="E20" s="126"/>
      <c r="F20" s="1737"/>
      <c r="G20" s="1738"/>
      <c r="H20" s="1739"/>
      <c r="I20" s="126"/>
      <c r="J20" s="126"/>
      <c r="K20" s="971"/>
      <c r="L20" s="3"/>
      <c r="M20" s="214"/>
    </row>
    <row r="21" spans="1:13" x14ac:dyDescent="0.15">
      <c r="A21" s="222"/>
      <c r="B21" s="222"/>
      <c r="C21" s="222"/>
      <c r="D21" s="222"/>
      <c r="E21" s="222"/>
      <c r="F21" s="222"/>
      <c r="G21" s="222"/>
      <c r="H21" s="222"/>
      <c r="I21" s="222"/>
      <c r="J21" s="222"/>
      <c r="M21" s="214"/>
    </row>
    <row r="22" spans="1:13" x14ac:dyDescent="0.15">
      <c r="A22" s="1728" t="s">
        <v>1572</v>
      </c>
      <c r="B22" s="1729"/>
      <c r="C22" s="1729"/>
      <c r="D22" s="1729"/>
      <c r="E22" s="1729"/>
      <c r="F22" s="1729"/>
      <c r="G22" s="1729"/>
      <c r="H22" s="1729"/>
      <c r="I22" s="1729"/>
      <c r="J22" s="1730"/>
      <c r="M22" s="214"/>
    </row>
    <row r="23" spans="1:13" x14ac:dyDescent="0.15">
      <c r="A23" s="1731"/>
      <c r="B23" s="1732"/>
      <c r="C23" s="1732"/>
      <c r="D23" s="1732"/>
      <c r="E23" s="1732"/>
      <c r="F23" s="1732"/>
      <c r="G23" s="1732"/>
      <c r="H23" s="1732"/>
      <c r="I23" s="1732"/>
      <c r="J23" s="1733"/>
      <c r="M23" s="214"/>
    </row>
    <row r="24" spans="1:13" x14ac:dyDescent="0.15">
      <c r="A24" s="1731"/>
      <c r="B24" s="1732"/>
      <c r="C24" s="1732"/>
      <c r="D24" s="1732"/>
      <c r="E24" s="1732"/>
      <c r="F24" s="1732"/>
      <c r="G24" s="1732"/>
      <c r="H24" s="1732"/>
      <c r="I24" s="1732"/>
      <c r="J24" s="1733"/>
      <c r="M24" s="214"/>
    </row>
    <row r="25" spans="1:13" x14ac:dyDescent="0.15">
      <c r="A25" s="1731"/>
      <c r="B25" s="1732"/>
      <c r="C25" s="1732"/>
      <c r="D25" s="1732"/>
      <c r="E25" s="1732"/>
      <c r="F25" s="1732"/>
      <c r="G25" s="1732"/>
      <c r="H25" s="1732"/>
      <c r="I25" s="1732"/>
      <c r="J25" s="1733"/>
      <c r="M25" s="214"/>
    </row>
    <row r="26" spans="1:13" x14ac:dyDescent="0.15">
      <c r="A26" s="1731"/>
      <c r="B26" s="1732"/>
      <c r="C26" s="1732"/>
      <c r="D26" s="1732"/>
      <c r="E26" s="1732"/>
      <c r="F26" s="1732"/>
      <c r="G26" s="1732"/>
      <c r="H26" s="1732"/>
      <c r="I26" s="1732"/>
      <c r="J26" s="1733"/>
      <c r="M26" s="214"/>
    </row>
    <row r="27" spans="1:13" x14ac:dyDescent="0.15">
      <c r="A27" s="1731"/>
      <c r="B27" s="1732"/>
      <c r="C27" s="1732"/>
      <c r="D27" s="1732"/>
      <c r="E27" s="1732"/>
      <c r="F27" s="1732"/>
      <c r="G27" s="1732"/>
      <c r="H27" s="1732"/>
      <c r="I27" s="1732"/>
      <c r="J27" s="1733"/>
      <c r="M27" s="214"/>
    </row>
    <row r="28" spans="1:13" x14ac:dyDescent="0.15">
      <c r="A28" s="1731"/>
      <c r="B28" s="1732"/>
      <c r="C28" s="1732"/>
      <c r="D28" s="1732"/>
      <c r="E28" s="1732"/>
      <c r="F28" s="1732"/>
      <c r="G28" s="1732"/>
      <c r="H28" s="1732"/>
      <c r="I28" s="1732"/>
      <c r="J28" s="1733"/>
      <c r="M28" s="214"/>
    </row>
    <row r="29" spans="1:13" x14ac:dyDescent="0.15">
      <c r="A29" s="1731"/>
      <c r="B29" s="1732"/>
      <c r="C29" s="1732"/>
      <c r="D29" s="1732"/>
      <c r="E29" s="1732"/>
      <c r="F29" s="1732"/>
      <c r="G29" s="1732"/>
      <c r="H29" s="1732"/>
      <c r="I29" s="1732"/>
      <c r="J29" s="1733"/>
      <c r="M29" s="214"/>
    </row>
    <row r="30" spans="1:13" x14ac:dyDescent="0.15">
      <c r="A30" s="1731"/>
      <c r="B30" s="1732"/>
      <c r="C30" s="1732"/>
      <c r="D30" s="1732"/>
      <c r="E30" s="1732"/>
      <c r="F30" s="1732"/>
      <c r="G30" s="1732"/>
      <c r="H30" s="1732"/>
      <c r="I30" s="1732"/>
      <c r="J30" s="1733"/>
      <c r="M30" s="214"/>
    </row>
    <row r="31" spans="1:13" x14ac:dyDescent="0.15">
      <c r="A31" s="1731"/>
      <c r="B31" s="1732"/>
      <c r="C31" s="1732"/>
      <c r="D31" s="1732"/>
      <c r="E31" s="1732"/>
      <c r="F31" s="1732"/>
      <c r="G31" s="1732"/>
      <c r="H31" s="1732"/>
      <c r="I31" s="1732"/>
      <c r="J31" s="1733"/>
      <c r="M31" s="214"/>
    </row>
    <row r="32" spans="1:13" x14ac:dyDescent="0.15">
      <c r="A32" s="1731"/>
      <c r="B32" s="1732"/>
      <c r="C32" s="1732"/>
      <c r="D32" s="1732"/>
      <c r="E32" s="1732"/>
      <c r="F32" s="1732"/>
      <c r="G32" s="1732"/>
      <c r="H32" s="1732"/>
      <c r="I32" s="1732"/>
      <c r="J32" s="1733"/>
      <c r="M32" s="214"/>
    </row>
    <row r="33" spans="1:13" x14ac:dyDescent="0.15">
      <c r="A33" s="1731"/>
      <c r="B33" s="1732"/>
      <c r="C33" s="1732"/>
      <c r="D33" s="1732"/>
      <c r="E33" s="1732"/>
      <c r="F33" s="1732"/>
      <c r="G33" s="1732"/>
      <c r="H33" s="1732"/>
      <c r="I33" s="1732"/>
      <c r="J33" s="1733"/>
      <c r="M33" s="214"/>
    </row>
    <row r="34" spans="1:13" x14ac:dyDescent="0.15">
      <c r="A34" s="1731"/>
      <c r="B34" s="1732"/>
      <c r="C34" s="1732"/>
      <c r="D34" s="1732"/>
      <c r="E34" s="1732"/>
      <c r="F34" s="1732"/>
      <c r="G34" s="1732"/>
      <c r="H34" s="1732"/>
      <c r="I34" s="1732"/>
      <c r="J34" s="1733"/>
      <c r="M34" s="214"/>
    </row>
    <row r="35" spans="1:13" x14ac:dyDescent="0.15">
      <c r="A35" s="1731"/>
      <c r="B35" s="1732"/>
      <c r="C35" s="1732"/>
      <c r="D35" s="1732"/>
      <c r="E35" s="1732"/>
      <c r="F35" s="1732"/>
      <c r="G35" s="1732"/>
      <c r="H35" s="1732"/>
      <c r="I35" s="1732"/>
      <c r="J35" s="1733"/>
      <c r="M35" s="214"/>
    </row>
    <row r="36" spans="1:13" x14ac:dyDescent="0.15">
      <c r="A36" s="1731"/>
      <c r="B36" s="1732"/>
      <c r="C36" s="1732"/>
      <c r="D36" s="1732"/>
      <c r="E36" s="1732"/>
      <c r="F36" s="1732"/>
      <c r="G36" s="1732"/>
      <c r="H36" s="1732"/>
      <c r="I36" s="1732"/>
      <c r="J36" s="1733"/>
      <c r="M36" s="214"/>
    </row>
    <row r="37" spans="1:13" x14ac:dyDescent="0.15">
      <c r="A37" s="1731"/>
      <c r="B37" s="1732"/>
      <c r="C37" s="1732"/>
      <c r="D37" s="1732"/>
      <c r="E37" s="1732"/>
      <c r="F37" s="1732"/>
      <c r="G37" s="1732"/>
      <c r="H37" s="1732"/>
      <c r="I37" s="1732"/>
      <c r="J37" s="1733"/>
      <c r="M37" s="214"/>
    </row>
    <row r="38" spans="1:13" x14ac:dyDescent="0.15">
      <c r="A38" s="1731"/>
      <c r="B38" s="1732"/>
      <c r="C38" s="1732"/>
      <c r="D38" s="1732"/>
      <c r="E38" s="1732"/>
      <c r="F38" s="1732"/>
      <c r="G38" s="1732"/>
      <c r="H38" s="1732"/>
      <c r="I38" s="1732"/>
      <c r="J38" s="1733"/>
      <c r="M38" s="214"/>
    </row>
    <row r="39" spans="1:13" x14ac:dyDescent="0.15">
      <c r="A39" s="1731"/>
      <c r="B39" s="1732"/>
      <c r="C39" s="1732"/>
      <c r="D39" s="1732"/>
      <c r="E39" s="1732"/>
      <c r="F39" s="1732"/>
      <c r="G39" s="1732"/>
      <c r="H39" s="1732"/>
      <c r="I39" s="1732"/>
      <c r="J39" s="1733"/>
      <c r="M39" s="214"/>
    </row>
    <row r="40" spans="1:13" x14ac:dyDescent="0.15">
      <c r="A40" s="1731"/>
      <c r="B40" s="1732"/>
      <c r="C40" s="1732"/>
      <c r="D40" s="1732"/>
      <c r="E40" s="1732"/>
      <c r="F40" s="1732"/>
      <c r="G40" s="1732"/>
      <c r="H40" s="1732"/>
      <c r="I40" s="1732"/>
      <c r="J40" s="1733"/>
      <c r="M40" s="214"/>
    </row>
    <row r="41" spans="1:13" x14ac:dyDescent="0.15">
      <c r="A41" s="1731"/>
      <c r="B41" s="1732"/>
      <c r="C41" s="1732"/>
      <c r="D41" s="1732"/>
      <c r="E41" s="1732"/>
      <c r="F41" s="1732"/>
      <c r="G41" s="1732"/>
      <c r="H41" s="1732"/>
      <c r="I41" s="1732"/>
      <c r="J41" s="1733"/>
      <c r="M41" s="214"/>
    </row>
    <row r="42" spans="1:13" x14ac:dyDescent="0.15">
      <c r="A42" s="1731"/>
      <c r="B42" s="1732"/>
      <c r="C42" s="1732"/>
      <c r="D42" s="1732"/>
      <c r="E42" s="1732"/>
      <c r="F42" s="1732"/>
      <c r="G42" s="1732"/>
      <c r="H42" s="1732"/>
      <c r="I42" s="1732"/>
      <c r="J42" s="1733"/>
      <c r="M42" s="214"/>
    </row>
    <row r="43" spans="1:13" x14ac:dyDescent="0.15">
      <c r="A43" s="1731"/>
      <c r="B43" s="1732"/>
      <c r="C43" s="1732"/>
      <c r="D43" s="1732"/>
      <c r="E43" s="1732"/>
      <c r="F43" s="1732"/>
      <c r="G43" s="1732"/>
      <c r="H43" s="1732"/>
      <c r="I43" s="1732"/>
      <c r="J43" s="1733"/>
      <c r="M43" s="214"/>
    </row>
    <row r="44" spans="1:13" x14ac:dyDescent="0.15">
      <c r="A44" s="1731"/>
      <c r="B44" s="1732"/>
      <c r="C44" s="1732"/>
      <c r="D44" s="1732"/>
      <c r="E44" s="1732"/>
      <c r="F44" s="1732"/>
      <c r="G44" s="1732"/>
      <c r="H44" s="1732"/>
      <c r="I44" s="1732"/>
      <c r="J44" s="1733"/>
      <c r="M44" s="214"/>
    </row>
    <row r="45" spans="1:13" x14ac:dyDescent="0.15">
      <c r="A45" s="1731"/>
      <c r="B45" s="1732"/>
      <c r="C45" s="1732"/>
      <c r="D45" s="1732"/>
      <c r="E45" s="1732"/>
      <c r="F45" s="1732"/>
      <c r="G45" s="1732"/>
      <c r="H45" s="1732"/>
      <c r="I45" s="1732"/>
      <c r="J45" s="1733"/>
      <c r="M45" s="214"/>
    </row>
    <row r="46" spans="1:13" x14ac:dyDescent="0.15">
      <c r="A46" s="1731"/>
      <c r="B46" s="1732"/>
      <c r="C46" s="1732"/>
      <c r="D46" s="1732"/>
      <c r="E46" s="1732"/>
      <c r="F46" s="1732"/>
      <c r="G46" s="1732"/>
      <c r="H46" s="1732"/>
      <c r="I46" s="1732"/>
      <c r="J46" s="1733"/>
      <c r="M46" s="214"/>
    </row>
    <row r="47" spans="1:13" x14ac:dyDescent="0.15">
      <c r="A47" s="1731"/>
      <c r="B47" s="1732"/>
      <c r="C47" s="1732"/>
      <c r="D47" s="1732"/>
      <c r="E47" s="1732"/>
      <c r="F47" s="1732"/>
      <c r="G47" s="1732"/>
      <c r="H47" s="1732"/>
      <c r="I47" s="1732"/>
      <c r="J47" s="1733"/>
      <c r="M47" s="214"/>
    </row>
    <row r="48" spans="1:13" x14ac:dyDescent="0.15">
      <c r="A48" s="1731"/>
      <c r="B48" s="1732"/>
      <c r="C48" s="1732"/>
      <c r="D48" s="1732"/>
      <c r="E48" s="1732"/>
      <c r="F48" s="1732"/>
      <c r="G48" s="1732"/>
      <c r="H48" s="1732"/>
      <c r="I48" s="1732"/>
      <c r="J48" s="1733"/>
      <c r="M48" s="214"/>
    </row>
    <row r="49" spans="1:13" x14ac:dyDescent="0.15">
      <c r="A49" s="1731"/>
      <c r="B49" s="1732"/>
      <c r="C49" s="1732"/>
      <c r="D49" s="1732"/>
      <c r="E49" s="1732"/>
      <c r="F49" s="1732"/>
      <c r="G49" s="1732"/>
      <c r="H49" s="1732"/>
      <c r="I49" s="1732"/>
      <c r="J49" s="1733"/>
      <c r="M49" s="214"/>
    </row>
    <row r="50" spans="1:13" x14ac:dyDescent="0.15">
      <c r="A50" s="1731"/>
      <c r="B50" s="1732"/>
      <c r="C50" s="1732"/>
      <c r="D50" s="1732"/>
      <c r="E50" s="1732"/>
      <c r="F50" s="1732"/>
      <c r="G50" s="1732"/>
      <c r="H50" s="1732"/>
      <c r="I50" s="1732"/>
      <c r="J50" s="1733"/>
      <c r="M50" s="214"/>
    </row>
    <row r="51" spans="1:13" x14ac:dyDescent="0.15">
      <c r="A51" s="1731"/>
      <c r="B51" s="1732"/>
      <c r="C51" s="1732"/>
      <c r="D51" s="1732"/>
      <c r="E51" s="1732"/>
      <c r="F51" s="1732"/>
      <c r="G51" s="1732"/>
      <c r="H51" s="1732"/>
      <c r="I51" s="1732"/>
      <c r="J51" s="1733"/>
      <c r="M51" s="214"/>
    </row>
    <row r="52" spans="1:13" x14ac:dyDescent="0.15">
      <c r="A52" s="1731"/>
      <c r="B52" s="1732"/>
      <c r="C52" s="1732"/>
      <c r="D52" s="1732"/>
      <c r="E52" s="1732"/>
      <c r="F52" s="1732"/>
      <c r="G52" s="1732"/>
      <c r="H52" s="1732"/>
      <c r="I52" s="1732"/>
      <c r="J52" s="1733"/>
      <c r="M52" s="214"/>
    </row>
    <row r="53" spans="1:13" x14ac:dyDescent="0.15">
      <c r="A53" s="1731"/>
      <c r="B53" s="1732"/>
      <c r="C53" s="1732"/>
      <c r="D53" s="1732"/>
      <c r="E53" s="1732"/>
      <c r="F53" s="1732"/>
      <c r="G53" s="1732"/>
      <c r="H53" s="1732"/>
      <c r="I53" s="1732"/>
      <c r="J53" s="1733"/>
      <c r="M53" s="214"/>
    </row>
    <row r="54" spans="1:13" x14ac:dyDescent="0.15">
      <c r="A54" s="1731"/>
      <c r="B54" s="1732"/>
      <c r="C54" s="1732"/>
      <c r="D54" s="1732"/>
      <c r="E54" s="1732"/>
      <c r="F54" s="1732"/>
      <c r="G54" s="1732"/>
      <c r="H54" s="1732"/>
      <c r="I54" s="1732"/>
      <c r="J54" s="1733"/>
      <c r="M54" s="214"/>
    </row>
    <row r="55" spans="1:13" x14ac:dyDescent="0.15">
      <c r="A55" s="1731"/>
      <c r="B55" s="1732"/>
      <c r="C55" s="1732"/>
      <c r="D55" s="1732"/>
      <c r="E55" s="1732"/>
      <c r="F55" s="1732"/>
      <c r="G55" s="1732"/>
      <c r="H55" s="1732"/>
      <c r="I55" s="1732"/>
      <c r="J55" s="1733"/>
      <c r="M55" s="215"/>
    </row>
    <row r="56" spans="1:13" x14ac:dyDescent="0.15">
      <c r="A56" s="1734"/>
      <c r="B56" s="1735"/>
      <c r="C56" s="1735"/>
      <c r="D56" s="1735"/>
      <c r="E56" s="1735"/>
      <c r="F56" s="1735"/>
      <c r="G56" s="1735"/>
      <c r="H56" s="1735"/>
      <c r="I56" s="1735"/>
      <c r="J56" s="1736"/>
    </row>
    <row r="57" spans="1:13" x14ac:dyDescent="0.15">
      <c r="K57" s="217" t="s">
        <v>404</v>
      </c>
    </row>
    <row r="60" spans="1:13" x14ac:dyDescent="0.15">
      <c r="L60" s="220"/>
    </row>
  </sheetData>
  <sheetProtection formatCells="0" formatColumns="0" formatRows="0" insertHyperlinks="0"/>
  <mergeCells count="12">
    <mergeCell ref="K2:K5"/>
    <mergeCell ref="A22:J56"/>
    <mergeCell ref="F20:H20"/>
    <mergeCell ref="A1:J1"/>
    <mergeCell ref="G4:J4"/>
    <mergeCell ref="A16:J16"/>
    <mergeCell ref="A2:I2"/>
    <mergeCell ref="A7:J7"/>
    <mergeCell ref="B10:J10"/>
    <mergeCell ref="B11:J11"/>
    <mergeCell ref="A13:F13"/>
    <mergeCell ref="A14:F14"/>
  </mergeCells>
  <phoneticPr fontId="4"/>
  <dataValidations count="7">
    <dataValidation type="list" allowBlank="1" showInputMessage="1" showErrorMessage="1" prompt="表紙①に反映されます" sqref="J2">
      <formula1>"あり,なし"</formula1>
    </dataValidation>
    <dataValidation type="list" allowBlank="1" showInputMessage="1" showErrorMessage="1" sqref="D18">
      <formula1>"あり,なし"</formula1>
    </dataValidation>
    <dataValidation type="list" allowBlank="1" showInputMessage="1" showErrorMessage="1" sqref="D19">
      <formula1>"ワード,一太郎,リッチテキスト,エクセル,パワーポイント,PDF,その他"</formula1>
    </dataValidation>
    <dataValidation allowBlank="1" showInputMessage="1" showErrorMessage="1" prompt="表紙シートの病院名を反映" sqref="G4:J4"/>
    <dataValidation allowBlank="1" showErrorMessage="1" sqref="L2:L3"/>
    <dataValidation allowBlank="1" showErrorMessage="1" prompt="表紙シートの病院名を反映" sqref="L4:L14"/>
    <dataValidation type="whole" operator="greaterThanOrEqual" allowBlank="1" showInputMessage="1" showErrorMessage="1" prompt="整数で入力" sqref="G8 G13:G14">
      <formula1>0</formula1>
    </dataValidation>
  </dataValidations>
  <hyperlinks>
    <hyperlink ref="L1" location="表紙①!D21" tooltip="表紙①に戻ります" display="表紙①に戻る"/>
    <hyperlink ref="L2" location="'様式4（機能別）'!N397" tooltip="様式4（機能別）に戻ります" display="様式4（機能別）のⅣ（都道府県がん診療連携拠点病院の指定要件について）に戻る"/>
    <hyperlink ref="L4" location="'様式4（機能別）'!N511" tooltip="様式4（機能別）に戻ります" display="様式4（機能別）のVII（地域がん診療病院の指定要件について）に戻る"/>
  </hyperlinks>
  <printOptions horizontalCentered="1"/>
  <pageMargins left="0.39370078740157483" right="0.39370078740157483" top="0.59055118110236227" bottom="0.59055118110236227" header="0.35433070866141736" footer="0.27559055118110237"/>
  <pageSetup paperSize="9" scale="89" fitToHeight="0" orientation="portrait" cellComments="asDisplayed" r:id="rId1"/>
  <headerFooter>
    <oddHeader>&amp;Rver.2.0</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入力時の注意事項</vt:lpstr>
      <vt:lpstr>表紙①</vt:lpstr>
      <vt:lpstr>様式4（全般事項）</vt:lpstr>
      <vt:lpstr>別紙1（満たしていない要件）</vt:lpstr>
      <vt:lpstr>様式4（機能別）</vt:lpstr>
      <vt:lpstr>別紙2（専門とするがんの診療状況）</vt:lpstr>
      <vt:lpstr>別紙３（緩和外来）</vt:lpstr>
      <vt:lpstr>別紙４（緩和病棟）</vt:lpstr>
      <vt:lpstr>別紙５（地域緩和ケア連携体制）</vt:lpstr>
      <vt:lpstr>別紙6（緩和メンバー）</vt:lpstr>
      <vt:lpstr>別紙7（相談内容）</vt:lpstr>
      <vt:lpstr>別紙8（相談支援センター窓口）</vt:lpstr>
      <vt:lpstr>別紙9（相談支援センター体制）</vt:lpstr>
      <vt:lpstr>別紙10（連携協力体制）</vt:lpstr>
      <vt:lpstr>別紙11（専門外来）</vt:lpstr>
      <vt:lpstr>別紙12（院内がん登録）</vt:lpstr>
      <vt:lpstr>別紙13（臨床試験・治験）</vt:lpstr>
      <vt:lpstr>別紙14（PDCAサイクル）</vt:lpstr>
      <vt:lpstr>別紙15（医療安全）</vt:lpstr>
      <vt:lpstr>別紙16（PCCメンバー）</vt:lpstr>
      <vt:lpstr>別紙17（集学的治療提供体制）</vt:lpstr>
      <vt:lpstr>別紙18（連携診療体制）</vt:lpstr>
      <vt:lpstr>別紙19（グループ指定の状況）</vt:lpstr>
      <vt:lpstr>別紙20（人材交流計画）</vt:lpstr>
      <vt:lpstr>別紙21（グループ指定の状況）</vt:lpstr>
      <vt:lpstr>入力時の注意事項!Print_Area</vt:lpstr>
      <vt:lpstr>表紙①!Print_Area</vt:lpstr>
      <vt:lpstr>'別紙1（満たしていない要件）'!Print_Area</vt:lpstr>
      <vt:lpstr>'別紙10（連携協力体制）'!Print_Area</vt:lpstr>
      <vt:lpstr>'別紙11（専門外来）'!Print_Area</vt:lpstr>
      <vt:lpstr>'別紙12（院内がん登録）'!Print_Area</vt:lpstr>
      <vt:lpstr>'別紙13（臨床試験・治験）'!Print_Area</vt:lpstr>
      <vt:lpstr>'別紙14（PDCAサイクル）'!Print_Area</vt:lpstr>
      <vt:lpstr>'別紙15（医療安全）'!Print_Area</vt:lpstr>
      <vt:lpstr>'別紙16（PCCメンバー）'!Print_Area</vt:lpstr>
      <vt:lpstr>'別紙17（集学的治療提供体制）'!Print_Area</vt:lpstr>
      <vt:lpstr>'別紙18（連携診療体制）'!Print_Area</vt:lpstr>
      <vt:lpstr>'別紙19（グループ指定の状況）'!Print_Area</vt:lpstr>
      <vt:lpstr>'別紙2（専門とするがんの診療状況）'!Print_Area</vt:lpstr>
      <vt:lpstr>'別紙20（人材交流計画）'!Print_Area</vt:lpstr>
      <vt:lpstr>'別紙21（グループ指定の状況）'!Print_Area</vt:lpstr>
      <vt:lpstr>'別紙３（緩和外来）'!Print_Area</vt:lpstr>
      <vt:lpstr>'別紙４（緩和病棟）'!Print_Area</vt:lpstr>
      <vt:lpstr>'別紙５（地域緩和ケア連携体制）'!Print_Area</vt:lpstr>
      <vt:lpstr>'別紙6（緩和メンバー）'!Print_Area</vt:lpstr>
      <vt:lpstr>'別紙7（相談内容）'!Print_Area</vt:lpstr>
      <vt:lpstr>'別紙8（相談支援センター窓口）'!Print_Area</vt:lpstr>
      <vt:lpstr>'別紙9（相談支援センター体制）'!Print_Area</vt:lpstr>
      <vt:lpstr>'様式4（機能別）'!Print_Area</vt:lpstr>
      <vt:lpstr>'様式4（全般事項）'!Print_Area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2016-08-30T05:01:01Z</dcterms:created>
  <dcterms:modified xsi:type="dcterms:W3CDTF">2023-01-12T10:04:23Z</dcterms:modified>
</cp:coreProperties>
</file>